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4175" windowHeight="4755" tabRatio="842"/>
  </bookViews>
  <sheets>
    <sheet name="2" sheetId="124" r:id="rId1"/>
    <sheet name="5" sheetId="157" state="hidden" r:id="rId2"/>
    <sheet name="11اااا" sheetId="187" state="hidden" r:id="rId3"/>
    <sheet name="14ممممم" sheetId="158" state="hidden" r:id="rId4"/>
    <sheet name="17aaaa" sheetId="138" state="hidden" r:id="rId5"/>
    <sheet name="18 قديم" sheetId="190" state="hidden" r:id="rId6"/>
    <sheet name="26  " sheetId="204" state="hidden" r:id="rId7"/>
    <sheet name="ورقة2" sheetId="2" state="hidden" r:id="rId8"/>
    <sheet name="ورقة3" sheetId="3" state="hidden" r:id="rId9"/>
  </sheets>
  <definedNames>
    <definedName name="_xlnm.Print_Area" localSheetId="2">'11اااا'!$A$1:$E$27</definedName>
    <definedName name="_xlnm.Print_Area" localSheetId="3">'14ممممم'!$A$1:$F$27</definedName>
    <definedName name="_xlnm.Print_Area" localSheetId="4">'17aaaa'!$A$1:$N$18</definedName>
    <definedName name="_xlnm.Print_Area" localSheetId="5">'18 قديم'!$A$1:$M$23</definedName>
    <definedName name="_xlnm.Print_Area" localSheetId="0">'2'!$A$1:$D$29</definedName>
    <definedName name="_xlnm.Print_Area" localSheetId="1">'5'!$A$1:$E$20</definedName>
  </definedNames>
  <calcPr calcId="145621"/>
  <fileRecoveryPr autoRecover="0"/>
</workbook>
</file>

<file path=xl/calcChain.xml><?xml version="1.0" encoding="utf-8"?>
<calcChain xmlns="http://schemas.openxmlformats.org/spreadsheetml/2006/main">
  <c r="F46" i="204" l="1"/>
  <c r="H45" i="204"/>
  <c r="G45" i="204"/>
  <c r="E45" i="204" s="1"/>
  <c r="D45" i="204"/>
  <c r="C45" i="204"/>
  <c r="I44" i="204"/>
  <c r="E44" i="204"/>
  <c r="J43" i="204" s="1"/>
  <c r="I43" i="204"/>
  <c r="E43" i="204"/>
  <c r="I42" i="204"/>
  <c r="E42" i="204"/>
  <c r="H41" i="204"/>
  <c r="G41" i="204"/>
  <c r="D41" i="204"/>
  <c r="C41" i="204"/>
  <c r="J40" i="204" s="1"/>
  <c r="I40" i="204"/>
  <c r="E40" i="204"/>
  <c r="I39" i="204"/>
  <c r="E39" i="204"/>
  <c r="J38" i="204" s="1"/>
  <c r="I38" i="204"/>
  <c r="E38" i="204"/>
  <c r="I37" i="204"/>
  <c r="E37" i="204"/>
  <c r="H36" i="204"/>
  <c r="G36" i="204"/>
  <c r="D36" i="204"/>
  <c r="C36" i="204"/>
  <c r="E35" i="204"/>
  <c r="J34" i="204"/>
  <c r="I34" i="204"/>
  <c r="E34" i="204"/>
  <c r="I33" i="204"/>
  <c r="J33" i="204" s="1"/>
  <c r="E33" i="204"/>
  <c r="H24" i="204"/>
  <c r="I24" i="204" s="1"/>
  <c r="G24" i="204"/>
  <c r="D24" i="204"/>
  <c r="C24" i="204"/>
  <c r="E24" i="204" s="1"/>
  <c r="I23" i="204"/>
  <c r="E23" i="204"/>
  <c r="J23" i="204" s="1"/>
  <c r="J22" i="204"/>
  <c r="I22" i="204"/>
  <c r="E22" i="204"/>
  <c r="I21" i="204"/>
  <c r="J21" i="204" s="1"/>
  <c r="E21" i="204"/>
  <c r="H20" i="204"/>
  <c r="G20" i="204"/>
  <c r="D20" i="204"/>
  <c r="C20" i="204"/>
  <c r="I19" i="204"/>
  <c r="E19" i="204"/>
  <c r="I18" i="204"/>
  <c r="E18" i="204"/>
  <c r="I17" i="204"/>
  <c r="E17" i="204"/>
  <c r="I16" i="204"/>
  <c r="E16" i="204"/>
  <c r="H15" i="204"/>
  <c r="G15" i="204"/>
  <c r="D15" i="204"/>
  <c r="C15" i="204"/>
  <c r="I14" i="204"/>
  <c r="E14" i="204"/>
  <c r="I13" i="204"/>
  <c r="E13" i="204"/>
  <c r="I12" i="204"/>
  <c r="E12" i="204"/>
  <c r="I11" i="204"/>
  <c r="E11" i="204"/>
  <c r="H10" i="204"/>
  <c r="I10" i="204" s="1"/>
  <c r="G10" i="204"/>
  <c r="D10" i="204"/>
  <c r="C10" i="204"/>
  <c r="J9" i="204" s="1"/>
  <c r="I9" i="204"/>
  <c r="E9" i="204"/>
  <c r="I8" i="204"/>
  <c r="E8" i="204"/>
  <c r="J7" i="204" s="1"/>
  <c r="I7" i="204"/>
  <c r="E7" i="204"/>
  <c r="I6" i="204"/>
  <c r="E6" i="204"/>
  <c r="J24" i="204" l="1"/>
  <c r="J11" i="204"/>
  <c r="E15" i="204"/>
  <c r="E20" i="204"/>
  <c r="E36" i="204"/>
  <c r="J8" i="204"/>
  <c r="E10" i="204"/>
  <c r="J37" i="204"/>
  <c r="J39" i="204"/>
  <c r="E41" i="204"/>
  <c r="J42" i="204"/>
  <c r="J44" i="204"/>
  <c r="J13" i="204"/>
  <c r="J16" i="204"/>
  <c r="J20" i="204" s="1"/>
  <c r="I20" i="204" s="1"/>
  <c r="J18" i="204"/>
  <c r="J12" i="204"/>
  <c r="J14" i="204"/>
  <c r="J15" i="204"/>
  <c r="I15" i="204" s="1"/>
  <c r="J17" i="204"/>
  <c r="J19" i="204"/>
  <c r="M19" i="190"/>
  <c r="L19" i="190"/>
  <c r="N19" i="190" s="1"/>
  <c r="K19" i="190"/>
  <c r="J19" i="190"/>
  <c r="I19" i="190"/>
  <c r="G19" i="190"/>
  <c r="F19" i="190"/>
  <c r="E19" i="190"/>
  <c r="D19" i="190"/>
  <c r="C19" i="190"/>
  <c r="B19" i="190"/>
  <c r="N18" i="190"/>
  <c r="N17" i="190"/>
  <c r="N16" i="190"/>
  <c r="N15" i="190"/>
  <c r="N14" i="190"/>
  <c r="N13" i="190"/>
  <c r="N12" i="190"/>
  <c r="N11" i="190"/>
  <c r="N10" i="190"/>
  <c r="N9" i="190"/>
  <c r="N8" i="190"/>
  <c r="N7" i="190"/>
  <c r="N6" i="190"/>
  <c r="N5" i="190"/>
  <c r="S16" i="138"/>
  <c r="Q16" i="138"/>
  <c r="O16" i="138"/>
  <c r="I16" i="138"/>
  <c r="R16" i="138" s="1"/>
  <c r="H16" i="138"/>
  <c r="M16" i="138" s="1"/>
  <c r="L16" i="138" s="1"/>
  <c r="K16" i="138" s="1"/>
  <c r="G16" i="138"/>
  <c r="P16" i="138" s="1"/>
  <c r="F16" i="138"/>
  <c r="D16" i="138"/>
  <c r="C16" i="138"/>
  <c r="S15" i="138"/>
  <c r="R15" i="138"/>
  <c r="Q15" i="138"/>
  <c r="P15" i="138"/>
  <c r="O15" i="138"/>
  <c r="S14" i="138"/>
  <c r="R14" i="138"/>
  <c r="Q14" i="138"/>
  <c r="P14" i="138"/>
  <c r="O14" i="138"/>
  <c r="S13" i="138"/>
  <c r="R13" i="138"/>
  <c r="Q13" i="138"/>
  <c r="P13" i="138"/>
  <c r="O13" i="138"/>
  <c r="S12" i="138"/>
  <c r="R12" i="138"/>
  <c r="Q12" i="138"/>
  <c r="P12" i="138"/>
  <c r="O12" i="138"/>
  <c r="S11" i="138"/>
  <c r="R11" i="138"/>
  <c r="Q11" i="138"/>
  <c r="P11" i="138"/>
  <c r="O11" i="138"/>
  <c r="R10" i="138"/>
  <c r="P10" i="138"/>
  <c r="I10" i="138"/>
  <c r="H10" i="138"/>
  <c r="Q10" i="138" s="1"/>
  <c r="G10" i="138"/>
  <c r="F10" i="138"/>
  <c r="O10" i="138" s="1"/>
  <c r="N10" i="138" s="1"/>
  <c r="M10" i="138" s="1"/>
  <c r="L10" i="138" s="1"/>
  <c r="D10" i="138"/>
  <c r="C10" i="138"/>
  <c r="S10" i="138" s="1"/>
  <c r="S9" i="138"/>
  <c r="R9" i="138"/>
  <c r="Q9" i="138"/>
  <c r="P9" i="138"/>
  <c r="O9" i="138"/>
  <c r="S8" i="138"/>
  <c r="R8" i="138"/>
  <c r="Q8" i="138"/>
  <c r="P8" i="138"/>
  <c r="O8" i="138"/>
  <c r="S7" i="138"/>
  <c r="R7" i="138"/>
  <c r="Q7" i="138"/>
  <c r="P7" i="138"/>
  <c r="O7" i="138"/>
  <c r="S6" i="138"/>
  <c r="R6" i="138"/>
  <c r="Q6" i="138"/>
  <c r="P6" i="138"/>
  <c r="O6" i="138"/>
  <c r="S5" i="138"/>
  <c r="R5" i="138"/>
  <c r="Q5" i="138"/>
  <c r="P5" i="138"/>
  <c r="O5" i="138"/>
  <c r="K24" i="158"/>
  <c r="J24" i="158"/>
  <c r="I24" i="158"/>
  <c r="E24" i="158"/>
  <c r="F24" i="158" s="1"/>
  <c r="C24" i="158"/>
  <c r="B24" i="158"/>
  <c r="F23" i="158"/>
  <c r="C23" i="158"/>
  <c r="F22" i="158"/>
  <c r="C22" i="158"/>
  <c r="F21" i="158"/>
  <c r="C21" i="158"/>
  <c r="F20" i="158"/>
  <c r="C20" i="158"/>
  <c r="F19" i="158"/>
  <c r="C19" i="158"/>
  <c r="F18" i="158"/>
  <c r="C18" i="158"/>
  <c r="F17" i="158"/>
  <c r="C17" i="158"/>
  <c r="F16" i="158"/>
  <c r="C16" i="158" s="1"/>
  <c r="F15" i="158"/>
  <c r="C15" i="158" s="1"/>
  <c r="F14" i="158"/>
  <c r="F13" i="158"/>
  <c r="C13" i="158" s="1"/>
  <c r="F12" i="158"/>
  <c r="F11" i="158"/>
  <c r="C11" i="158" s="1"/>
  <c r="F10" i="158"/>
  <c r="F9" i="158"/>
  <c r="C9" i="158" s="1"/>
  <c r="F8" i="158"/>
  <c r="C8" i="158" s="1"/>
  <c r="F7" i="158"/>
  <c r="C7" i="158" s="1"/>
  <c r="F6" i="158"/>
  <c r="K10" i="138" l="1"/>
  <c r="C10" i="158"/>
  <c r="C14" i="158"/>
  <c r="C6" i="158" s="1"/>
  <c r="N16" i="138"/>
  <c r="C12" i="158"/>
  <c r="E46" i="204"/>
  <c r="D46" i="204" s="1"/>
  <c r="C46" i="204" s="1"/>
  <c r="J45" i="204" s="1"/>
  <c r="I45" i="204" s="1"/>
  <c r="J10" i="204"/>
  <c r="D22" i="187" l="1"/>
  <c r="E21" i="187" s="1"/>
  <c r="F21" i="187"/>
  <c r="F20" i="187"/>
  <c r="E20" i="187"/>
  <c r="H18" i="187" l="1"/>
  <c r="D18" i="187"/>
  <c r="D24" i="187" s="1"/>
  <c r="F17" i="187"/>
  <c r="F16" i="187"/>
  <c r="F15" i="187"/>
  <c r="F14" i="187"/>
  <c r="F13" i="187"/>
  <c r="F12" i="187"/>
  <c r="H11" i="187"/>
  <c r="D11" i="187"/>
  <c r="D23" i="187" s="1"/>
  <c r="F10" i="187"/>
  <c r="F9" i="187"/>
  <c r="F8" i="187"/>
  <c r="F7" i="187"/>
  <c r="F6" i="187"/>
  <c r="F5" i="187"/>
  <c r="D28" i="187" l="1"/>
  <c r="D19" i="187"/>
  <c r="E11" i="187" s="1"/>
  <c r="D14" i="157"/>
  <c r="C13" i="157"/>
  <c r="E13" i="157" s="1"/>
  <c r="C12" i="157"/>
  <c r="E12" i="157" s="1"/>
  <c r="C11" i="157"/>
  <c r="E11" i="157" s="1"/>
  <c r="E10" i="157"/>
  <c r="E9" i="157"/>
  <c r="C8" i="157"/>
  <c r="E7" i="157" s="1"/>
  <c r="E6" i="157"/>
  <c r="E5" i="157"/>
  <c r="E4" i="157"/>
  <c r="G19" i="187" l="1"/>
  <c r="F18" i="187"/>
  <c r="F19" i="187"/>
  <c r="D25" i="187"/>
  <c r="F11" i="187"/>
  <c r="E19" i="187"/>
  <c r="E8" i="157"/>
  <c r="E14" i="157" s="1"/>
  <c r="E18" i="187"/>
  <c r="E24" i="187" l="1"/>
  <c r="E22" i="187"/>
  <c r="E29" i="187" s="1"/>
  <c r="E23" i="187"/>
  <c r="E25" i="187" l="1"/>
  <c r="F22" i="187" s="1"/>
  <c r="F25" i="187" s="1"/>
  <c r="I36" i="204" l="1"/>
  <c r="J36" i="204"/>
  <c r="I41" i="204"/>
  <c r="J41" i="204"/>
  <c r="J46" i="204"/>
  <c r="I46" i="204"/>
  <c r="H46" i="204"/>
  <c r="G46" i="204"/>
  <c r="I35" i="204"/>
  <c r="J35" i="204"/>
</calcChain>
</file>

<file path=xl/sharedStrings.xml><?xml version="1.0" encoding="utf-8"?>
<sst xmlns="http://schemas.openxmlformats.org/spreadsheetml/2006/main" count="553" uniqueCount="243">
  <si>
    <t>المجموع</t>
  </si>
  <si>
    <t>اخرى</t>
  </si>
  <si>
    <t>جدول (5)</t>
  </si>
  <si>
    <t>ــ يتبع ــ</t>
  </si>
  <si>
    <t>جدول (11)</t>
  </si>
  <si>
    <t>جدول (14)</t>
  </si>
  <si>
    <t>جدول (17)</t>
  </si>
  <si>
    <t>جدول (18)</t>
  </si>
  <si>
    <t>العدد</t>
  </si>
  <si>
    <t>مخلفات مواد كيمياوية صلبة</t>
  </si>
  <si>
    <t>مخلفات بلاستيكية</t>
  </si>
  <si>
    <t>مخلفات المعادن الحديدية</t>
  </si>
  <si>
    <t>مخلفات المعادن غير الحديدية</t>
  </si>
  <si>
    <t>مخلفات ورقية</t>
  </si>
  <si>
    <t>مخلفات اخرى</t>
  </si>
  <si>
    <t>غسل الغاز بالسائل</t>
  </si>
  <si>
    <t>المداخن</t>
  </si>
  <si>
    <t>كفوءة</t>
  </si>
  <si>
    <t>متوسطة</t>
  </si>
  <si>
    <t>بنزين</t>
  </si>
  <si>
    <t>الغاز السائل</t>
  </si>
  <si>
    <t>طاقة شمسية</t>
  </si>
  <si>
    <t>زيوت عادمة</t>
  </si>
  <si>
    <t>النسبة %</t>
  </si>
  <si>
    <t>القيمة الكلية للإنفاق لحماية البيئة على مستوى العراق لسنة 2011</t>
  </si>
  <si>
    <t>النفقات البيئية</t>
  </si>
  <si>
    <t>النفقات الجارية</t>
  </si>
  <si>
    <t xml:space="preserve">ذاتي </t>
  </si>
  <si>
    <t>مصادر اخرى</t>
  </si>
  <si>
    <t>النفقات الرأسمالية</t>
  </si>
  <si>
    <t>المجموع الكلي</t>
  </si>
  <si>
    <t>منع التلوث من خلال تعديل عملية الإنتاج</t>
  </si>
  <si>
    <t>جمع ونقل النفايات</t>
  </si>
  <si>
    <t>معالجة وطرح النفايات الخطرة</t>
  </si>
  <si>
    <t>أنشطة اخرى</t>
  </si>
  <si>
    <t>وحدات معالجة المياه العادمة</t>
  </si>
  <si>
    <t>معالجة مياه التبريد</t>
  </si>
  <si>
    <t xml:space="preserve">اجراءات وتحكم ومختبرات وماشابه </t>
  </si>
  <si>
    <t>حماية الهواء المحيط</t>
  </si>
  <si>
    <t>الحد من الضوضاء الصناعية وغيرها</t>
  </si>
  <si>
    <t>تركيب تجهيزات ضد الضوضاء والأهتزازات</t>
  </si>
  <si>
    <t>دراسات لحماية الهواء المحيط</t>
  </si>
  <si>
    <t>دراسات النفايات</t>
  </si>
  <si>
    <t xml:space="preserve">دراسات للحد من الضوضاء والأهتزازات </t>
  </si>
  <si>
    <t>أبحاث ودراسات بيئية اخرى</t>
  </si>
  <si>
    <t>غرامات وضرائب بيئية</t>
  </si>
  <si>
    <t>أنشطة إدارية عامة للبيئة (ISO 14001)</t>
  </si>
  <si>
    <t>أنشطة بيئية اخرى</t>
  </si>
  <si>
    <t>التفاصيل</t>
  </si>
  <si>
    <t>القيمة (الف دينار)</t>
  </si>
  <si>
    <r>
      <t>الكمية (م</t>
    </r>
    <r>
      <rPr>
        <b/>
        <sz val="10"/>
        <color theme="1"/>
        <rFont val="Simplified Arabic"/>
        <family val="1"/>
      </rPr>
      <t>³</t>
    </r>
    <r>
      <rPr>
        <b/>
        <sz val="10"/>
        <color theme="1"/>
        <rFont val="Arial"/>
        <family val="2"/>
      </rPr>
      <t>/سنة)</t>
    </r>
  </si>
  <si>
    <t>كمية ونسبة المخلفات السائلة الكلية المطروحة من المعامل على مستوى العراق لسنة 2011</t>
  </si>
  <si>
    <t>المخلفات السائلة الكلية المطروحة</t>
  </si>
  <si>
    <t>وحدة معالجة كلية</t>
  </si>
  <si>
    <t>شبكة مجاري</t>
  </si>
  <si>
    <t>كمية ونسبة المخلفات الصناعية الصلبة الناتجة عن العمليات الصناعية على مستوى العراق لسنة 2011</t>
  </si>
  <si>
    <t>طرح في مواقع تجميع النفايات الخاصة بالبلدية</t>
  </si>
  <si>
    <t>حرق داخل الموقع نظامي</t>
  </si>
  <si>
    <t>حرق الغازات</t>
  </si>
  <si>
    <t>الأمتنزاز</t>
  </si>
  <si>
    <t>سايكلونات</t>
  </si>
  <si>
    <t>أبراج امتصاص</t>
  </si>
  <si>
    <t>مرسبات الكتروستاتيكية</t>
  </si>
  <si>
    <t xml:space="preserve">التفاصيل </t>
  </si>
  <si>
    <t>ضعيفة</t>
  </si>
  <si>
    <t>لا تعمل</t>
  </si>
  <si>
    <t xml:space="preserve">النفقات البيئية </t>
  </si>
  <si>
    <t>(الف دينار)</t>
  </si>
  <si>
    <t>خطرة</t>
  </si>
  <si>
    <t>غير خطرة</t>
  </si>
  <si>
    <t xml:space="preserve">خطرة </t>
  </si>
  <si>
    <t>الكمية (طن/ سنة)</t>
  </si>
  <si>
    <t>مبزل</t>
  </si>
  <si>
    <t>المخلفات الصناعية الصلبة المفروزة</t>
  </si>
  <si>
    <t xml:space="preserve">أساليب التخلص من المخلفات الصلبة </t>
  </si>
  <si>
    <t>التخلص عن طريق جهة رسمية</t>
  </si>
  <si>
    <t>عدد ونسبة المعامل حسب كفاءة وسائل السيطرة على ملوثات الهواء والنوع على مستوى العراق لسنة 2011</t>
  </si>
  <si>
    <t xml:space="preserve">غير خطرة </t>
  </si>
  <si>
    <t>نقل إلى موقع صحي خاص بالنفايات الخطرة</t>
  </si>
  <si>
    <t xml:space="preserve">حرق داخل الموقع غير نظامي </t>
  </si>
  <si>
    <t>حرق خارج الموقع</t>
  </si>
  <si>
    <t xml:space="preserve">إعادة الإستخدام </t>
  </si>
  <si>
    <t>إعادة تصنيع</t>
  </si>
  <si>
    <t>إعادة تدوير كلي</t>
  </si>
  <si>
    <t>إعادة تدوير جزئي</t>
  </si>
  <si>
    <t>نفط أبيض - كيروسين</t>
  </si>
  <si>
    <t>نفط أسود - زيت الوقود - مازوت</t>
  </si>
  <si>
    <t>كاز - ديزل - سولار</t>
  </si>
  <si>
    <t>النفط الخام - Crud oil</t>
  </si>
  <si>
    <t xml:space="preserve">زيوت هيدروليك </t>
  </si>
  <si>
    <t xml:space="preserve">غاز ماكينات </t>
  </si>
  <si>
    <t xml:space="preserve">البيانات </t>
  </si>
  <si>
    <t xml:space="preserve">المياه العادمة (الصرف الصحي) </t>
  </si>
  <si>
    <t xml:space="preserve">المياه الصناعية المتخلفة </t>
  </si>
  <si>
    <t xml:space="preserve">المياه المشتركة * </t>
  </si>
  <si>
    <t xml:space="preserve">                            المجموع الكلي</t>
  </si>
  <si>
    <t xml:space="preserve">المخلفات الصناعية الخطرة </t>
  </si>
  <si>
    <t xml:space="preserve">المخلفات الصناعية غير الخطرة </t>
  </si>
  <si>
    <t xml:space="preserve">وسائل السيطرة على الغازات </t>
  </si>
  <si>
    <t xml:space="preserve">وسائل السيطرة على الدقائق </t>
  </si>
  <si>
    <t xml:space="preserve">إدارة النفايات </t>
  </si>
  <si>
    <t xml:space="preserve">إدارة المياه العادمة (الصناعية والصرف الصحي) </t>
  </si>
  <si>
    <t xml:space="preserve">الإنفاق على الحد من التلوث (حماية الهواء) </t>
  </si>
  <si>
    <t xml:space="preserve">أنشطة التهوية ومعالجة الغازات العادمة </t>
  </si>
  <si>
    <t xml:space="preserve">الحد من الضوضاء والإهتزازات </t>
  </si>
  <si>
    <t xml:space="preserve">أنشطة حماية البيئة غير المصنفة في مكان آخر </t>
  </si>
  <si>
    <t xml:space="preserve">أنشطة الأبحاث والتطوير </t>
  </si>
  <si>
    <t>نهر الفرات</t>
  </si>
  <si>
    <t>شط العرب</t>
  </si>
  <si>
    <t>* المياه المشتركة : هي المياه المكونة من نوعين هما : المياه العادمة (الصرف الصحي) والمياه الصناعية المتخلفة.</t>
  </si>
  <si>
    <t>مخلفات صناعية صلبة غير مفروزة</t>
  </si>
  <si>
    <t>تخزين</t>
  </si>
  <si>
    <t>طمر نظامي</t>
  </si>
  <si>
    <t>مرشحات كيسية (فلاتر)</t>
  </si>
  <si>
    <t>النسبة المئوية للمعامل حسب كفاءة وسائل السيطرة  %</t>
  </si>
  <si>
    <t>عدد المعامل حسب كفاءة وسائل السيطرة</t>
  </si>
  <si>
    <t>كمية وقيمة الوقود أو الطاقة المستخدمة على مستوى العراق لسنة 2011</t>
  </si>
  <si>
    <t>كهرباء (الكهرباء الوطنية فقط)</t>
  </si>
  <si>
    <t>زيوت وشحوم</t>
  </si>
  <si>
    <t>غاز طبيعي</t>
  </si>
  <si>
    <t xml:space="preserve">نوع الوقود أو الطاقة المستخدمة </t>
  </si>
  <si>
    <t>المعامل التي تمتلك وسائل السيطرة على ملوثات الهواء</t>
  </si>
  <si>
    <t>28</t>
  </si>
  <si>
    <t>30</t>
  </si>
  <si>
    <t>32</t>
  </si>
  <si>
    <t>37</t>
  </si>
  <si>
    <t>42</t>
  </si>
  <si>
    <t>43</t>
  </si>
  <si>
    <t>51</t>
  </si>
  <si>
    <t>62</t>
  </si>
  <si>
    <t>88</t>
  </si>
  <si>
    <t>91</t>
  </si>
  <si>
    <t>الكهرباء الوطنية فقط</t>
  </si>
  <si>
    <t>نفط ابيض كيروسين</t>
  </si>
  <si>
    <t>نفط اسود</t>
  </si>
  <si>
    <t>كاز</t>
  </si>
  <si>
    <t>النفط الخام</t>
  </si>
  <si>
    <t>زيوت هيدروليك</t>
  </si>
  <si>
    <t>غاز ماكينات</t>
  </si>
  <si>
    <t>اخرى حدد</t>
  </si>
  <si>
    <t>Total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</si>
  <si>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</si>
  <si>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</si>
  <si>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</si>
  <si>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</si>
  <si>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</si>
  <si>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</si>
  <si>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</si>
  <si>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</si>
  <si>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</si>
  <si>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</si>
  <si>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</si>
  <si>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</si>
  <si>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</si>
  <si>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</si>
  <si>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18</t>
  </si>
  <si>
    <t>مجموع</t>
  </si>
  <si>
    <t>مياة عادمة</t>
  </si>
  <si>
    <t>مياة صناعية</t>
  </si>
  <si>
    <t>مياة مشترة</t>
  </si>
  <si>
    <t>وحدة معالجة جزئية</t>
  </si>
  <si>
    <t>حفرة امتصاصية تربية</t>
  </si>
  <si>
    <t>حفرة تبخيرية مبطنة</t>
  </si>
  <si>
    <t>اعادة استخدام داخل المصنع</t>
  </si>
  <si>
    <t>تنتقل الى معمل اخر لمعالجتها</t>
  </si>
  <si>
    <t>التخلص عن طريق الجهة الرسمية</t>
  </si>
  <si>
    <t>اعادة تدوير</t>
  </si>
  <si>
    <t>برك تسحب بصهاريج</t>
  </si>
  <si>
    <t>نهر</t>
  </si>
  <si>
    <t>اراضي مجاورة</t>
  </si>
  <si>
    <t>لاغراض السقي</t>
  </si>
  <si>
    <t>تدوير ضمن منظومة مغلقة</t>
  </si>
  <si>
    <t>اخرى/حدد</t>
  </si>
  <si>
    <t>.</t>
  </si>
  <si>
    <t>عدد</t>
  </si>
  <si>
    <t xml:space="preserve">بيع </t>
  </si>
  <si>
    <t>طمر غير نظامي</t>
  </si>
  <si>
    <t>طرح الى الأراضي المجاورة</t>
  </si>
  <si>
    <t>طرح الى المسطحات المائية</t>
  </si>
  <si>
    <t>إعادة الى المصدر</t>
  </si>
  <si>
    <t xml:space="preserve">أساليب التخلص من المخلفات الصلبة غير المفروزة </t>
  </si>
  <si>
    <t>عدد ونسبة المعامل %</t>
  </si>
  <si>
    <t xml:space="preserve">عدد </t>
  </si>
  <si>
    <t>عدد المعامل ونسبها المئوية حسب أساليب التخلص من المخلفات الصلبة الأجمالية غير المفروزة الناتجة عن العملية الصناعية على مستوى العراق لسنة 2011</t>
  </si>
  <si>
    <t>النسبة المئوية %</t>
  </si>
  <si>
    <t xml:space="preserve">النسبة المئوية % </t>
  </si>
  <si>
    <t>التدقبق</t>
  </si>
  <si>
    <t>تدقيق</t>
  </si>
  <si>
    <t>الكمية حسب وحدة القياس</t>
  </si>
  <si>
    <t>أمبير</t>
  </si>
  <si>
    <t>مليون قدم مكعب قياسي</t>
  </si>
  <si>
    <t>متر مكعب</t>
  </si>
  <si>
    <t>لتر</t>
  </si>
  <si>
    <t>كيلو غرام</t>
  </si>
  <si>
    <t>طن</t>
  </si>
  <si>
    <t xml:space="preserve"> </t>
  </si>
  <si>
    <t>KAME</t>
  </si>
  <si>
    <t>KAM</t>
  </si>
  <si>
    <t>برميل</t>
  </si>
  <si>
    <t>قنينة</t>
  </si>
  <si>
    <t>كيلو واط</t>
  </si>
  <si>
    <t>الف كيلو واط</t>
  </si>
  <si>
    <t xml:space="preserve">                        مجموع المخلفات الصناعية الصلبة المفروزة</t>
  </si>
  <si>
    <t xml:space="preserve">                        مجموع المخلفات الصناعية الصلبة غير المفروزة</t>
  </si>
  <si>
    <t>أياد</t>
  </si>
  <si>
    <t>جدول (24)</t>
  </si>
  <si>
    <t>تابع/ جدول (24)</t>
  </si>
  <si>
    <t>مجموع المخلفات السائلة الخطرة الكلية</t>
  </si>
  <si>
    <t>مجموع المخلفات السائلة غير الخطرة الكلية</t>
  </si>
  <si>
    <t xml:space="preserve">                        مجموع المخلفات الصناعية الصلبة الخطرة المفروزة وغير المفروزة</t>
  </si>
  <si>
    <t xml:space="preserve">                        مجموع المخلفات الصناعية الصلبة غير الخطرة المفروزة وغير المفروزة</t>
  </si>
  <si>
    <t>تابع / جدول (18)</t>
  </si>
  <si>
    <t>Percentage%</t>
  </si>
  <si>
    <t>Number</t>
  </si>
  <si>
    <t>Name of economical activity</t>
  </si>
  <si>
    <t>Economical activity code</t>
  </si>
  <si>
    <t>Factories</t>
  </si>
  <si>
    <t>Textile industry</t>
  </si>
  <si>
    <t>Clothing industry, creating and dyeing of fur</t>
  </si>
  <si>
    <t>Tanning and dressing of leather, leather industries</t>
  </si>
  <si>
    <t>Papermaking and paper products</t>
  </si>
  <si>
    <t>Printing and publishing and reproduction of recorded media</t>
  </si>
  <si>
    <t>Industry of chemical materials and products</t>
  </si>
  <si>
    <t>Industry of rubber and plastics</t>
  </si>
  <si>
    <t>Industry of tobacco products</t>
  </si>
  <si>
    <t>Industry of food products and beverages</t>
  </si>
  <si>
    <t>Industry of other nonferrous metal products</t>
  </si>
  <si>
    <t>Industry of Alkaline metals</t>
  </si>
  <si>
    <t>Industry of coke and refined petroleum products</t>
  </si>
  <si>
    <t>Manufacture of motor vehicles , trailers and semi-trailers</t>
  </si>
  <si>
    <t>Other transportation equipment industry</t>
  </si>
  <si>
    <t>Re-use ( waste and scrap )</t>
  </si>
  <si>
    <t>Industry of composite metal products except machinery and equipment</t>
  </si>
  <si>
    <t>Industry of not classified machinery and equipment in another location</t>
  </si>
  <si>
    <t>wood and cork Industry except furniture, manufacture of items produced from straw and ropes</t>
  </si>
  <si>
    <t>Office machines industry</t>
  </si>
  <si>
    <t>Industry of machinery and electrical devices are not classified in another location</t>
  </si>
  <si>
    <t>Industry of equipment and radios, television and communication devices</t>
  </si>
  <si>
    <t>The medical devices industry and high-precision measuring instruments and optical instruments and clocks in all its type</t>
  </si>
  <si>
    <t>The furniture industry and non-classified products industry in another location</t>
  </si>
  <si>
    <t>Processing of electricity, gas, steam and hot water</t>
  </si>
  <si>
    <t>Number of factories by main economical activity type and its percentage at the level of Iraq</t>
  </si>
  <si>
    <r>
      <rPr>
        <sz val="11"/>
        <rFont val="Calibri"/>
        <family val="2"/>
        <scheme val="minor"/>
      </rPr>
      <t xml:space="preserve">Source: </t>
    </r>
    <r>
      <rPr>
        <u/>
        <sz val="11"/>
        <color theme="10"/>
        <rFont val="Calibri"/>
        <family val="2"/>
        <scheme val="minor"/>
      </rPr>
      <t>Central Statistical Organization/ Iraq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</si>
</sst>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0"/>
    <numFmt numFmtId="166" formatCode="###0.0"/>
  </numFmts>
  <fonts count="2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Simplified Arabic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B4DE"/>
        <bgColor indexed="64"/>
      </patternFill>
    </fill>
    <fill>
      <patternFill patternType="solid">
        <fgColor rgb="FFE8D8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B4EA"/>
        <bgColor indexed="64"/>
      </patternFill>
    </fill>
  </fills>
  <borders count="7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double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24" fillId="0" borderId="0" applyNumberFormat="0" applyFill="0" applyBorder="0" applyAlignment="0" applyProtection="0"/>
  </cellStyleXfs>
  <cellXfs count="291">
    <xf numFmtId="0" fontId="0" fillId="0" borderId="0" xfId="0"/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readingOrder="2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1" xfId="0" applyFont="1" applyBorder="1" applyAlignment="1">
      <alignment horizontal="right" vertical="center" readingOrder="2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readingOrder="2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1"/>
    <xf numFmtId="0" fontId="15" fillId="0" borderId="21" xfId="1" applyFont="1" applyBorder="1" applyAlignment="1">
      <alignment horizontal="center" wrapText="1"/>
    </xf>
    <xf numFmtId="0" fontId="15" fillId="0" borderId="22" xfId="1" applyFont="1" applyBorder="1" applyAlignment="1">
      <alignment horizontal="center" wrapText="1"/>
    </xf>
    <xf numFmtId="0" fontId="15" fillId="0" borderId="31" xfId="1" applyFont="1" applyBorder="1" applyAlignment="1">
      <alignment horizontal="center" wrapText="1"/>
    </xf>
    <xf numFmtId="0" fontId="15" fillId="0" borderId="23" xfId="1" applyFont="1" applyBorder="1" applyAlignment="1">
      <alignment horizontal="right" vertical="top" wrapText="1"/>
    </xf>
    <xf numFmtId="165" fontId="15" fillId="0" borderId="24" xfId="1" applyNumberFormat="1" applyFont="1" applyBorder="1" applyAlignment="1">
      <alignment horizontal="right" vertical="top"/>
    </xf>
    <xf numFmtId="0" fontId="15" fillId="0" borderId="24" xfId="1" applyFont="1" applyBorder="1" applyAlignment="1">
      <alignment horizontal="right" vertical="top" wrapText="1"/>
    </xf>
    <xf numFmtId="165" fontId="15" fillId="0" borderId="25" xfId="1" applyNumberFormat="1" applyFont="1" applyBorder="1" applyAlignment="1">
      <alignment horizontal="right" vertical="top"/>
    </xf>
    <xf numFmtId="0" fontId="15" fillId="0" borderId="18" xfId="1" applyFont="1" applyBorder="1" applyAlignment="1">
      <alignment horizontal="right" vertical="top" wrapText="1"/>
    </xf>
    <xf numFmtId="165" fontId="15" fillId="0" borderId="26" xfId="1" applyNumberFormat="1" applyFont="1" applyBorder="1" applyAlignment="1">
      <alignment horizontal="right" vertical="top"/>
    </xf>
    <xf numFmtId="165" fontId="15" fillId="0" borderId="27" xfId="1" applyNumberFormat="1" applyFont="1" applyBorder="1" applyAlignment="1">
      <alignment horizontal="right" vertical="top"/>
    </xf>
    <xf numFmtId="0" fontId="15" fillId="0" borderId="26" xfId="1" applyFont="1" applyBorder="1" applyAlignment="1">
      <alignment horizontal="right" vertical="top" wrapText="1"/>
    </xf>
    <xf numFmtId="0" fontId="15" fillId="0" borderId="27" xfId="1" applyFont="1" applyBorder="1" applyAlignment="1">
      <alignment horizontal="right" vertical="top" wrapText="1"/>
    </xf>
    <xf numFmtId="0" fontId="15" fillId="0" borderId="15" xfId="1" applyFont="1" applyBorder="1" applyAlignment="1">
      <alignment horizontal="right" vertical="top" wrapText="1"/>
    </xf>
    <xf numFmtId="165" fontId="15" fillId="0" borderId="16" xfId="1" applyNumberFormat="1" applyFont="1" applyBorder="1" applyAlignment="1">
      <alignment horizontal="right" vertical="top"/>
    </xf>
    <xf numFmtId="165" fontId="15" fillId="0" borderId="17" xfId="1" applyNumberFormat="1" applyFont="1" applyBorder="1" applyAlignment="1">
      <alignment horizontal="right" vertical="top"/>
    </xf>
    <xf numFmtId="0" fontId="14" fillId="0" borderId="20" xfId="1" applyFont="1" applyBorder="1" applyAlignment="1">
      <alignment vertical="center"/>
    </xf>
    <xf numFmtId="0" fontId="15" fillId="0" borderId="19" xfId="1" applyFont="1" applyBorder="1" applyAlignment="1">
      <alignment horizontal="right" vertical="top" wrapText="1"/>
    </xf>
    <xf numFmtId="0" fontId="15" fillId="0" borderId="20" xfId="1" applyFont="1" applyBorder="1" applyAlignment="1">
      <alignment horizontal="right" vertical="top" wrapText="1"/>
    </xf>
    <xf numFmtId="0" fontId="15" fillId="0" borderId="28" xfId="1" applyFont="1" applyBorder="1" applyAlignment="1">
      <alignment horizontal="right" vertical="top" wrapText="1"/>
    </xf>
    <xf numFmtId="164" fontId="11" fillId="0" borderId="0" xfId="0" applyNumberFormat="1" applyFont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3" borderId="3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164" fontId="11" fillId="3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readingOrder="2"/>
    </xf>
    <xf numFmtId="0" fontId="1" fillId="0" borderId="0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4" fontId="11" fillId="3" borderId="12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readingOrder="2"/>
    </xf>
    <xf numFmtId="0" fontId="3" fillId="4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64" fontId="5" fillId="0" borderId="40" xfId="0" applyNumberFormat="1" applyFont="1" applyBorder="1" applyAlignment="1">
      <alignment vertical="center"/>
    </xf>
    <xf numFmtId="164" fontId="5" fillId="0" borderId="41" xfId="0" applyNumberFormat="1" applyFont="1" applyBorder="1" applyAlignment="1">
      <alignment vertical="center"/>
    </xf>
    <xf numFmtId="164" fontId="5" fillId="0" borderId="42" xfId="0" applyNumberFormat="1" applyFont="1" applyBorder="1" applyAlignment="1">
      <alignment vertical="center"/>
    </xf>
    <xf numFmtId="164" fontId="5" fillId="0" borderId="45" xfId="0" applyNumberFormat="1" applyFont="1" applyBorder="1" applyAlignment="1">
      <alignment vertical="center"/>
    </xf>
    <xf numFmtId="164" fontId="5" fillId="0" borderId="46" xfId="0" applyNumberFormat="1" applyFont="1" applyBorder="1" applyAlignment="1">
      <alignment vertical="center"/>
    </xf>
    <xf numFmtId="164" fontId="5" fillId="0" borderId="47" xfId="0" applyNumberFormat="1" applyFont="1" applyBorder="1" applyAlignment="1">
      <alignment vertical="center"/>
    </xf>
    <xf numFmtId="164" fontId="5" fillId="0" borderId="48" xfId="0" applyNumberFormat="1" applyFont="1" applyBorder="1" applyAlignment="1">
      <alignment vertical="center"/>
    </xf>
    <xf numFmtId="164" fontId="5" fillId="0" borderId="49" xfId="0" applyNumberFormat="1" applyFont="1" applyBorder="1" applyAlignment="1">
      <alignment vertical="center"/>
    </xf>
    <xf numFmtId="0" fontId="7" fillId="3" borderId="3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center" vertical="center"/>
    </xf>
    <xf numFmtId="165" fontId="11" fillId="3" borderId="34" xfId="0" applyNumberFormat="1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64" fontId="5" fillId="0" borderId="56" xfId="0" applyNumberFormat="1" applyFont="1" applyBorder="1" applyAlignment="1">
      <alignment horizontal="center" vertical="center"/>
    </xf>
    <xf numFmtId="164" fontId="5" fillId="0" borderId="57" xfId="0" applyNumberFormat="1" applyFont="1" applyBorder="1" applyAlignment="1">
      <alignment horizontal="center" vertical="center"/>
    </xf>
    <xf numFmtId="164" fontId="17" fillId="6" borderId="35" xfId="0" applyNumberFormat="1" applyFont="1" applyFill="1" applyBorder="1" applyAlignment="1">
      <alignment horizontal="center" vertical="center"/>
    </xf>
    <xf numFmtId="165" fontId="11" fillId="2" borderId="35" xfId="0" applyNumberFormat="1" applyFont="1" applyFill="1" applyBorder="1" applyAlignment="1">
      <alignment horizontal="center" vertical="center"/>
    </xf>
    <xf numFmtId="166" fontId="5" fillId="0" borderId="55" xfId="0" applyNumberFormat="1" applyFont="1" applyBorder="1" applyAlignment="1">
      <alignment horizontal="center" vertical="center"/>
    </xf>
    <xf numFmtId="166" fontId="5" fillId="0" borderId="56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64" fontId="19" fillId="5" borderId="34" xfId="0" applyNumberFormat="1" applyFont="1" applyFill="1" applyBorder="1" applyAlignment="1">
      <alignment horizontal="center" vertical="center"/>
    </xf>
    <xf numFmtId="164" fontId="19" fillId="3" borderId="34" xfId="0" applyNumberFormat="1" applyFont="1" applyFill="1" applyBorder="1" applyAlignment="1">
      <alignment horizontal="center" vertical="center"/>
    </xf>
    <xf numFmtId="164" fontId="19" fillId="6" borderId="35" xfId="0" applyNumberFormat="1" applyFont="1" applyFill="1" applyBorder="1" applyAlignment="1">
      <alignment horizontal="center" vertical="center"/>
    </xf>
    <xf numFmtId="165" fontId="16" fillId="0" borderId="10" xfId="4" applyNumberFormat="1" applyFont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0" fontId="12" fillId="0" borderId="0" xfId="5"/>
    <xf numFmtId="0" fontId="12" fillId="0" borderId="37" xfId="5" applyFont="1" applyBorder="1" applyAlignment="1">
      <alignment vertical="center"/>
    </xf>
    <xf numFmtId="0" fontId="12" fillId="0" borderId="27" xfId="5" applyFont="1" applyBorder="1" applyAlignment="1">
      <alignment vertical="center"/>
    </xf>
    <xf numFmtId="0" fontId="13" fillId="0" borderId="36" xfId="5" applyFont="1" applyBorder="1" applyAlignment="1">
      <alignment horizontal="right" vertical="top" wrapText="1"/>
    </xf>
    <xf numFmtId="0" fontId="13" fillId="0" borderId="23" xfId="5" applyFont="1" applyBorder="1" applyAlignment="1">
      <alignment horizontal="right" vertical="top" wrapText="1"/>
    </xf>
    <xf numFmtId="0" fontId="13" fillId="0" borderId="24" xfId="5" applyFont="1" applyBorder="1" applyAlignment="1">
      <alignment horizontal="right" vertical="top" wrapText="1"/>
    </xf>
    <xf numFmtId="165" fontId="13" fillId="0" borderId="24" xfId="5" applyNumberFormat="1" applyFont="1" applyBorder="1" applyAlignment="1">
      <alignment horizontal="right" vertical="top"/>
    </xf>
    <xf numFmtId="165" fontId="13" fillId="0" borderId="25" xfId="5" applyNumberFormat="1" applyFont="1" applyBorder="1" applyAlignment="1">
      <alignment horizontal="right" vertical="top"/>
    </xf>
    <xf numFmtId="0" fontId="13" fillId="0" borderId="37" xfId="5" applyFont="1" applyBorder="1" applyAlignment="1">
      <alignment horizontal="right" vertical="top" wrapText="1"/>
    </xf>
    <xf numFmtId="0" fontId="13" fillId="0" borderId="18" xfId="5" applyFont="1" applyBorder="1" applyAlignment="1">
      <alignment horizontal="right" vertical="top" wrapText="1"/>
    </xf>
    <xf numFmtId="0" fontId="13" fillId="0" borderId="26" xfId="5" applyFont="1" applyBorder="1" applyAlignment="1">
      <alignment horizontal="right" vertical="top" wrapText="1"/>
    </xf>
    <xf numFmtId="165" fontId="13" fillId="0" borderId="26" xfId="5" applyNumberFormat="1" applyFont="1" applyBorder="1" applyAlignment="1">
      <alignment horizontal="right" vertical="top"/>
    </xf>
    <xf numFmtId="165" fontId="13" fillId="0" borderId="27" xfId="5" applyNumberFormat="1" applyFont="1" applyBorder="1" applyAlignment="1">
      <alignment horizontal="right" vertical="top"/>
    </xf>
    <xf numFmtId="0" fontId="13" fillId="0" borderId="27" xfId="5" applyFont="1" applyBorder="1" applyAlignment="1">
      <alignment horizontal="right" vertical="top" wrapText="1"/>
    </xf>
    <xf numFmtId="0" fontId="13" fillId="0" borderId="38" xfId="5" applyFont="1" applyBorder="1" applyAlignment="1">
      <alignment horizontal="right" vertical="top" wrapText="1"/>
    </xf>
    <xf numFmtId="165" fontId="13" fillId="0" borderId="15" xfId="5" applyNumberFormat="1" applyFont="1" applyBorder="1" applyAlignment="1">
      <alignment horizontal="right" vertical="top"/>
    </xf>
    <xf numFmtId="165" fontId="13" fillId="0" borderId="16" xfId="5" applyNumberFormat="1" applyFont="1" applyBorder="1" applyAlignment="1">
      <alignment horizontal="right" vertical="top"/>
    </xf>
    <xf numFmtId="165" fontId="13" fillId="0" borderId="17" xfId="5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6" fillId="0" borderId="58" xfId="5" applyFont="1" applyBorder="1" applyAlignment="1">
      <alignment horizontal="center" vertical="center" wrapText="1"/>
    </xf>
    <xf numFmtId="165" fontId="16" fillId="0" borderId="58" xfId="5" applyNumberFormat="1" applyFont="1" applyBorder="1" applyAlignment="1">
      <alignment horizontal="center" vertical="center"/>
    </xf>
    <xf numFmtId="165" fontId="16" fillId="0" borderId="59" xfId="5" applyNumberFormat="1" applyFont="1" applyBorder="1" applyAlignment="1">
      <alignment horizontal="center" vertical="center"/>
    </xf>
    <xf numFmtId="0" fontId="16" fillId="0" borderId="59" xfId="5" applyFont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/>
    </xf>
    <xf numFmtId="0" fontId="16" fillId="0" borderId="0" xfId="5" applyFont="1" applyBorder="1" applyAlignment="1">
      <alignment horizontal="center" vertical="center" wrapText="1"/>
    </xf>
    <xf numFmtId="165" fontId="11" fillId="3" borderId="60" xfId="0" applyNumberFormat="1" applyFont="1" applyFill="1" applyBorder="1" applyAlignment="1">
      <alignment horizontal="center" vertical="center"/>
    </xf>
    <xf numFmtId="165" fontId="16" fillId="0" borderId="20" xfId="5" applyNumberFormat="1" applyFont="1" applyBorder="1" applyAlignment="1">
      <alignment horizontal="center" vertical="center"/>
    </xf>
    <xf numFmtId="0" fontId="16" fillId="0" borderId="61" xfId="5" applyFont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/>
    </xf>
    <xf numFmtId="0" fontId="13" fillId="0" borderId="62" xfId="5" applyFont="1" applyBorder="1" applyAlignment="1">
      <alignment horizontal="right" vertical="top" wrapText="1"/>
    </xf>
    <xf numFmtId="165" fontId="13" fillId="0" borderId="63" xfId="5" applyNumberFormat="1" applyFont="1" applyBorder="1" applyAlignment="1">
      <alignment horizontal="right" vertical="top"/>
    </xf>
    <xf numFmtId="165" fontId="13" fillId="0" borderId="64" xfId="5" applyNumberFormat="1" applyFont="1" applyBorder="1" applyAlignment="1">
      <alignment horizontal="right" vertical="top"/>
    </xf>
    <xf numFmtId="0" fontId="13" fillId="0" borderId="64" xfId="5" applyFont="1" applyBorder="1" applyAlignment="1">
      <alignment horizontal="right" vertical="top" wrapText="1"/>
    </xf>
    <xf numFmtId="165" fontId="13" fillId="0" borderId="65" xfId="5" applyNumberFormat="1" applyFont="1" applyBorder="1" applyAlignment="1">
      <alignment horizontal="right" vertical="top"/>
    </xf>
    <xf numFmtId="0" fontId="12" fillId="0" borderId="60" xfId="5" applyBorder="1"/>
    <xf numFmtId="0" fontId="5" fillId="0" borderId="60" xfId="0" applyFont="1" applyBorder="1" applyAlignment="1">
      <alignment vertical="center"/>
    </xf>
    <xf numFmtId="165" fontId="16" fillId="0" borderId="61" xfId="5" applyNumberFormat="1" applyFont="1" applyBorder="1" applyAlignment="1">
      <alignment horizontal="center" vertical="center"/>
    </xf>
    <xf numFmtId="0" fontId="13" fillId="0" borderId="43" xfId="5" applyFont="1" applyBorder="1" applyAlignment="1">
      <alignment horizontal="center" wrapText="1"/>
    </xf>
    <xf numFmtId="0" fontId="13" fillId="0" borderId="44" xfId="5" applyFont="1" applyBorder="1" applyAlignment="1">
      <alignment horizontal="center" wrapText="1"/>
    </xf>
    <xf numFmtId="0" fontId="12" fillId="0" borderId="66" xfId="5" applyBorder="1" applyAlignment="1">
      <alignment vertical="center" wrapText="1"/>
    </xf>
    <xf numFmtId="0" fontId="13" fillId="0" borderId="70" xfId="5" applyFont="1" applyBorder="1" applyAlignment="1">
      <alignment horizontal="center" wrapText="1"/>
    </xf>
    <xf numFmtId="0" fontId="12" fillId="0" borderId="2" xfId="5" applyBorder="1"/>
    <xf numFmtId="0" fontId="5" fillId="0" borderId="2" xfId="0" applyFont="1" applyBorder="1" applyAlignment="1">
      <alignment vertical="center"/>
    </xf>
    <xf numFmtId="165" fontId="11" fillId="3" borderId="71" xfId="0" applyNumberFormat="1" applyFont="1" applyFill="1" applyBorder="1" applyAlignment="1">
      <alignment horizontal="center" vertical="center"/>
    </xf>
    <xf numFmtId="164" fontId="19" fillId="3" borderId="7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5" fillId="0" borderId="39" xfId="0" applyFont="1" applyBorder="1" applyAlignment="1">
      <alignment vertical="center"/>
    </xf>
    <xf numFmtId="0" fontId="2" fillId="0" borderId="12" xfId="0" applyFont="1" applyBorder="1" applyAlignment="1">
      <alignment horizontal="right" vertical="center" readingOrder="2"/>
    </xf>
    <xf numFmtId="0" fontId="2" fillId="0" borderId="72" xfId="0" applyFont="1" applyBorder="1" applyAlignment="1">
      <alignment horizontal="right" vertical="center" readingOrder="2"/>
    </xf>
    <xf numFmtId="0" fontId="11" fillId="0" borderId="72" xfId="0" applyFont="1" applyBorder="1" applyAlignment="1">
      <alignment horizontal="center" vertical="center"/>
    </xf>
    <xf numFmtId="164" fontId="11" fillId="0" borderId="72" xfId="0" applyNumberFormat="1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right" vertical="center" readingOrder="2"/>
    </xf>
    <xf numFmtId="0" fontId="3" fillId="3" borderId="60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165" fontId="11" fillId="2" borderId="14" xfId="0" applyNumberFormat="1" applyFont="1" applyFill="1" applyBorder="1" applyAlignment="1">
      <alignment horizontal="center" vertical="center"/>
    </xf>
    <xf numFmtId="166" fontId="11" fillId="2" borderId="14" xfId="0" applyNumberFormat="1" applyFont="1" applyFill="1" applyBorder="1" applyAlignment="1">
      <alignment horizontal="center" vertical="center"/>
    </xf>
    <xf numFmtId="166" fontId="11" fillId="2" borderId="35" xfId="0" applyNumberFormat="1" applyFont="1" applyFill="1" applyBorder="1" applyAlignment="1">
      <alignment horizontal="center" vertical="center"/>
    </xf>
    <xf numFmtId="164" fontId="11" fillId="3" borderId="6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readingOrder="2"/>
    </xf>
    <xf numFmtId="0" fontId="1" fillId="0" borderId="0" xfId="0" applyFont="1" applyBorder="1" applyAlignment="1">
      <alignment horizontal="center" vertical="center"/>
    </xf>
    <xf numFmtId="164" fontId="11" fillId="3" borderId="33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2" fillId="0" borderId="0" xfId="2" applyFont="1"/>
    <xf numFmtId="0" fontId="1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 readingOrder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164" fontId="11" fillId="3" borderId="53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23" fillId="0" borderId="0" xfId="0" applyFont="1" applyAlignment="1">
      <alignment readingOrder="1"/>
    </xf>
    <xf numFmtId="0" fontId="20" fillId="0" borderId="53" xfId="0" applyFont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readingOrder="2"/>
    </xf>
    <xf numFmtId="0" fontId="2" fillId="2" borderId="4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5" fillId="0" borderId="31" xfId="1" applyFont="1" applyBorder="1" applyAlignment="1">
      <alignment horizontal="center" wrapText="1"/>
    </xf>
    <xf numFmtId="0" fontId="14" fillId="0" borderId="29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5" fillId="0" borderId="21" xfId="1" applyFont="1" applyBorder="1" applyAlignment="1">
      <alignment horizontal="center" wrapText="1"/>
    </xf>
    <xf numFmtId="0" fontId="14" fillId="0" borderId="30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wrapText="1"/>
    </xf>
    <xf numFmtId="0" fontId="2" fillId="3" borderId="3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7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164" fontId="5" fillId="0" borderId="74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45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3" fillId="0" borderId="67" xfId="5" applyFont="1" applyBorder="1" applyAlignment="1">
      <alignment horizontal="center" wrapText="1"/>
    </xf>
    <xf numFmtId="0" fontId="12" fillId="0" borderId="68" xfId="5" applyFont="1" applyBorder="1" applyAlignment="1">
      <alignment horizontal="center" vertical="center"/>
    </xf>
    <xf numFmtId="0" fontId="12" fillId="0" borderId="69" xfId="5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4" fillId="0" borderId="0" xfId="6" applyFill="1" applyBorder="1" applyAlignment="1">
      <alignment horizontal="left" vertical="center" readingOrder="1"/>
    </xf>
  </cellXfs>
  <cellStyles count="7">
    <cellStyle name="Hyperlink" xfId="6" builtinId="8"/>
    <cellStyle name="Normal" xfId="0" builtinId="0"/>
    <cellStyle name="Normal 2" xfId="3"/>
    <cellStyle name="Normal_18" xfId="5"/>
    <cellStyle name="Normal_2" xfId="2"/>
    <cellStyle name="Normal_5" xfId="1"/>
    <cellStyle name="Normal_Sheet11" xfId="4"/>
  </cellStyles>
  <dxfs count="0"/>
  <tableStyles count="0" defaultTableStyle="TableStyleMedium9" defaultPivotStyle="PivotStyleLight16"/>
  <colors>
    <mruColors>
      <color rgb="FFE8D8F4"/>
      <color rgb="FFC59DE3"/>
      <color rgb="FFD3B4EA"/>
      <color rgb="FFD6AAE8"/>
      <color rgb="FFDC85E3"/>
      <color rgb="FFD8B4DE"/>
      <color rgb="FFFFB3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0</xdr:rowOff>
    </xdr:from>
    <xdr:to>
      <xdr:col>3</xdr:col>
      <xdr:colOff>1143000</xdr:colOff>
      <xdr:row>28</xdr:row>
      <xdr:rowOff>2</xdr:rowOff>
    </xdr:to>
    <xdr:cxnSp macro="">
      <xdr:nvCxnSpPr>
        <xdr:cNvPr id="4" name="AutoShape 1"/>
        <xdr:cNvCxnSpPr>
          <a:cxnSpLocks noChangeShapeType="1"/>
        </xdr:cNvCxnSpPr>
      </xdr:nvCxnSpPr>
      <xdr:spPr bwMode="auto">
        <a:xfrm rot="10800000" flipH="1">
          <a:off x="1" y="14135100"/>
          <a:ext cx="5657849" cy="2"/>
        </a:xfrm>
        <a:prstGeom prst="straightConnector1">
          <a:avLst/>
        </a:prstGeom>
        <a:noFill/>
        <a:ln w="57150" cap="sq">
          <a:solidFill>
            <a:srgbClr val="5F497A"/>
          </a:solidFill>
          <a:round/>
          <a:headEnd/>
          <a:tailEnd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sit.gov.iq/en/env-stats/envsu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30"/>
  <sheetViews>
    <sheetView tabSelected="1" zoomScaleNormal="100" zoomScaleSheetLayoutView="100" workbookViewId="0">
      <selection activeCell="B31" sqref="B31"/>
    </sheetView>
  </sheetViews>
  <sheetFormatPr defaultColWidth="9.140625" defaultRowHeight="15" x14ac:dyDescent="0.25"/>
  <cols>
    <col min="1" max="1" width="41.85546875" style="121" customWidth="1"/>
    <col min="2" max="2" width="13.85546875" style="121" customWidth="1"/>
    <col min="3" max="3" width="15.7109375" style="121" customWidth="1"/>
    <col min="4" max="4" width="18" style="121" customWidth="1"/>
    <col min="5" max="16384" width="9.140625" style="121"/>
  </cols>
  <sheetData>
    <row r="1" spans="1:9" ht="27" customHeight="1" thickBot="1" x14ac:dyDescent="0.3">
      <c r="A1" s="217" t="s">
        <v>241</v>
      </c>
      <c r="B1" s="217"/>
      <c r="C1" s="217"/>
      <c r="D1" s="217"/>
    </row>
    <row r="2" spans="1:9" ht="25.5" customHeight="1" thickTop="1" x14ac:dyDescent="0.2">
      <c r="A2" s="218" t="s">
        <v>214</v>
      </c>
      <c r="B2" s="218" t="s">
        <v>215</v>
      </c>
      <c r="C2" s="218" t="s">
        <v>216</v>
      </c>
      <c r="D2" s="218"/>
      <c r="E2" s="208"/>
    </row>
    <row r="3" spans="1:9" ht="27" customHeight="1" x14ac:dyDescent="0.2">
      <c r="A3" s="219"/>
      <c r="B3" s="219"/>
      <c r="C3" s="211" t="s">
        <v>213</v>
      </c>
      <c r="D3" s="212" t="s">
        <v>212</v>
      </c>
      <c r="E3" s="208"/>
    </row>
    <row r="4" spans="1:9" ht="26.1" customHeight="1" x14ac:dyDescent="0.2">
      <c r="A4" s="210" t="s">
        <v>225</v>
      </c>
      <c r="B4" s="92">
        <v>15</v>
      </c>
      <c r="C4" s="92">
        <v>364</v>
      </c>
      <c r="D4" s="186">
        <v>25.40125610607118</v>
      </c>
      <c r="E4" s="208"/>
    </row>
    <row r="5" spans="1:9" ht="26.1" customHeight="1" x14ac:dyDescent="0.2">
      <c r="A5" s="210" t="s">
        <v>224</v>
      </c>
      <c r="B5" s="92">
        <v>16</v>
      </c>
      <c r="C5" s="215">
        <v>0</v>
      </c>
      <c r="D5" s="126">
        <v>0</v>
      </c>
      <c r="E5" s="208"/>
    </row>
    <row r="6" spans="1:9" ht="26.1" customHeight="1" x14ac:dyDescent="0.2">
      <c r="A6" s="210" t="s">
        <v>217</v>
      </c>
      <c r="B6" s="92">
        <v>17</v>
      </c>
      <c r="C6" s="92">
        <v>25</v>
      </c>
      <c r="D6" s="186">
        <v>1.7445917655268668</v>
      </c>
      <c r="E6" s="208"/>
    </row>
    <row r="7" spans="1:9" ht="26.1" customHeight="1" x14ac:dyDescent="0.2">
      <c r="A7" s="210" t="s">
        <v>218</v>
      </c>
      <c r="B7" s="92">
        <v>18</v>
      </c>
      <c r="C7" s="92">
        <v>7</v>
      </c>
      <c r="D7" s="186">
        <v>0.4884856943475227</v>
      </c>
      <c r="E7" s="208"/>
    </row>
    <row r="8" spans="1:9" ht="26.1" customHeight="1" x14ac:dyDescent="0.2">
      <c r="A8" s="210" t="s">
        <v>219</v>
      </c>
      <c r="B8" s="92">
        <v>19</v>
      </c>
      <c r="C8" s="92">
        <v>6</v>
      </c>
      <c r="D8" s="186">
        <v>0.41870202372644799</v>
      </c>
      <c r="I8" s="208"/>
    </row>
    <row r="9" spans="1:9" ht="26.1" customHeight="1" x14ac:dyDescent="0.2">
      <c r="A9" s="210" t="s">
        <v>234</v>
      </c>
      <c r="B9" s="92">
        <v>20</v>
      </c>
      <c r="C9" s="92">
        <v>11</v>
      </c>
      <c r="D9" s="186">
        <v>0.76762037683182138</v>
      </c>
      <c r="I9" s="208"/>
    </row>
    <row r="10" spans="1:9" ht="26.1" customHeight="1" x14ac:dyDescent="0.2">
      <c r="A10" s="210" t="s">
        <v>220</v>
      </c>
      <c r="B10" s="92">
        <v>21</v>
      </c>
      <c r="C10" s="92">
        <v>5</v>
      </c>
      <c r="D10" s="186">
        <v>0.34891835310537334</v>
      </c>
      <c r="I10" s="208"/>
    </row>
    <row r="11" spans="1:9" ht="26.1" customHeight="1" x14ac:dyDescent="0.2">
      <c r="A11" s="210" t="s">
        <v>221</v>
      </c>
      <c r="B11" s="92">
        <v>22</v>
      </c>
      <c r="C11" s="92">
        <v>30</v>
      </c>
      <c r="D11" s="186">
        <v>2.0935101186322402</v>
      </c>
      <c r="I11" s="208"/>
    </row>
    <row r="12" spans="1:9" ht="26.1" customHeight="1" x14ac:dyDescent="0.2">
      <c r="A12" s="210" t="s">
        <v>228</v>
      </c>
      <c r="B12" s="92">
        <v>23</v>
      </c>
      <c r="C12" s="92">
        <v>109</v>
      </c>
      <c r="D12" s="186">
        <v>7.6064200976971392</v>
      </c>
      <c r="I12" s="208"/>
    </row>
    <row r="13" spans="1:9" ht="26.1" customHeight="1" x14ac:dyDescent="0.2">
      <c r="A13" s="210" t="s">
        <v>222</v>
      </c>
      <c r="B13" s="92">
        <v>24</v>
      </c>
      <c r="C13" s="92">
        <v>51</v>
      </c>
      <c r="D13" s="186">
        <v>3.558967201674808</v>
      </c>
      <c r="I13" s="208"/>
    </row>
    <row r="14" spans="1:9" ht="26.1" customHeight="1" x14ac:dyDescent="0.2">
      <c r="A14" s="210" t="s">
        <v>223</v>
      </c>
      <c r="B14" s="92">
        <v>25</v>
      </c>
      <c r="C14" s="92">
        <v>36</v>
      </c>
      <c r="D14" s="186">
        <v>2.5122121423586883</v>
      </c>
      <c r="I14" s="208"/>
    </row>
    <row r="15" spans="1:9" ht="26.1" customHeight="1" x14ac:dyDescent="0.2">
      <c r="A15" s="210" t="s">
        <v>226</v>
      </c>
      <c r="B15" s="92">
        <v>26</v>
      </c>
      <c r="C15" s="92">
        <v>583</v>
      </c>
      <c r="D15" s="186">
        <v>40.68387997208653</v>
      </c>
      <c r="I15" s="208"/>
    </row>
    <row r="16" spans="1:9" ht="26.1" customHeight="1" x14ac:dyDescent="0.2">
      <c r="A16" s="210" t="s">
        <v>227</v>
      </c>
      <c r="B16" s="92">
        <v>27</v>
      </c>
      <c r="C16" s="92">
        <v>21</v>
      </c>
      <c r="D16" s="186">
        <v>1.4654570830425679</v>
      </c>
      <c r="I16" s="208"/>
    </row>
    <row r="17" spans="1:4" ht="26.1" customHeight="1" x14ac:dyDescent="0.25">
      <c r="A17" s="210" t="s">
        <v>232</v>
      </c>
      <c r="B17" s="92">
        <v>28</v>
      </c>
      <c r="C17" s="92">
        <v>52</v>
      </c>
      <c r="D17" s="186">
        <v>3.6287508722958828</v>
      </c>
    </row>
    <row r="18" spans="1:4" ht="26.1" customHeight="1" x14ac:dyDescent="0.25">
      <c r="A18" s="210" t="s">
        <v>233</v>
      </c>
      <c r="B18" s="92">
        <v>29</v>
      </c>
      <c r="C18" s="92">
        <v>22</v>
      </c>
      <c r="D18" s="186">
        <v>1.5352407536636428</v>
      </c>
    </row>
    <row r="19" spans="1:4" ht="26.1" customHeight="1" x14ac:dyDescent="0.25">
      <c r="A19" s="210" t="s">
        <v>235</v>
      </c>
      <c r="B19" s="92">
        <v>30</v>
      </c>
      <c r="C19" s="215">
        <v>0</v>
      </c>
      <c r="D19" s="126">
        <v>0</v>
      </c>
    </row>
    <row r="20" spans="1:4" ht="26.1" customHeight="1" x14ac:dyDescent="0.25">
      <c r="A20" s="210" t="s">
        <v>236</v>
      </c>
      <c r="B20" s="92">
        <v>31</v>
      </c>
      <c r="C20" s="92">
        <v>29</v>
      </c>
      <c r="D20" s="186">
        <v>2.0237264480111654</v>
      </c>
    </row>
    <row r="21" spans="1:4" ht="26.1" customHeight="1" x14ac:dyDescent="0.25">
      <c r="A21" s="210" t="s">
        <v>237</v>
      </c>
      <c r="B21" s="92">
        <v>32</v>
      </c>
      <c r="C21" s="92">
        <v>2</v>
      </c>
      <c r="D21" s="186">
        <v>0.13956734124214934</v>
      </c>
    </row>
    <row r="22" spans="1:4" ht="41.25" customHeight="1" x14ac:dyDescent="0.25">
      <c r="A22" s="210" t="s">
        <v>238</v>
      </c>
      <c r="B22" s="92">
        <v>33</v>
      </c>
      <c r="C22" s="92">
        <v>1</v>
      </c>
      <c r="D22" s="186">
        <v>6.978367062107467E-2</v>
      </c>
    </row>
    <row r="23" spans="1:4" ht="26.1" customHeight="1" x14ac:dyDescent="0.25">
      <c r="A23" s="210" t="s">
        <v>229</v>
      </c>
      <c r="B23" s="92">
        <v>34</v>
      </c>
      <c r="C23" s="92">
        <v>6</v>
      </c>
      <c r="D23" s="186">
        <v>0.41870202372644799</v>
      </c>
    </row>
    <row r="24" spans="1:4" ht="26.1" customHeight="1" x14ac:dyDescent="0.25">
      <c r="A24" s="210" t="s">
        <v>230</v>
      </c>
      <c r="B24" s="92">
        <v>35</v>
      </c>
      <c r="C24" s="92">
        <v>0</v>
      </c>
      <c r="D24" s="186">
        <v>0</v>
      </c>
    </row>
    <row r="25" spans="1:4" ht="26.1" customHeight="1" x14ac:dyDescent="0.25">
      <c r="A25" s="210" t="s">
        <v>239</v>
      </c>
      <c r="B25" s="92">
        <v>36</v>
      </c>
      <c r="C25" s="92">
        <v>19</v>
      </c>
      <c r="D25" s="186">
        <v>1.3258897418004187</v>
      </c>
    </row>
    <row r="26" spans="1:4" ht="26.1" customHeight="1" x14ac:dyDescent="0.25">
      <c r="A26" s="210" t="s">
        <v>231</v>
      </c>
      <c r="B26" s="92">
        <v>37</v>
      </c>
      <c r="C26" s="92">
        <v>0</v>
      </c>
      <c r="D26" s="186">
        <v>0</v>
      </c>
    </row>
    <row r="27" spans="1:4" ht="26.1" customHeight="1" x14ac:dyDescent="0.25">
      <c r="A27" s="210" t="s">
        <v>240</v>
      </c>
      <c r="B27" s="92">
        <v>40</v>
      </c>
      <c r="C27" s="92">
        <v>54</v>
      </c>
      <c r="D27" s="186">
        <v>3.768318213538032</v>
      </c>
    </row>
    <row r="28" spans="1:4" ht="26.1" customHeight="1" thickBot="1" x14ac:dyDescent="0.3">
      <c r="A28" s="220" t="s">
        <v>140</v>
      </c>
      <c r="B28" s="220"/>
      <c r="C28" s="213">
        <v>1433</v>
      </c>
      <c r="D28" s="214">
        <v>100</v>
      </c>
    </row>
    <row r="29" spans="1:4" ht="27" customHeight="1" thickTop="1" x14ac:dyDescent="0.25">
      <c r="A29" s="290" t="s">
        <v>242</v>
      </c>
      <c r="B29" s="207"/>
      <c r="C29" s="209"/>
    </row>
    <row r="30" spans="1:4" x14ac:dyDescent="0.2">
      <c r="A30" s="216"/>
    </row>
  </sheetData>
  <mergeCells count="5">
    <mergeCell ref="A1:D1"/>
    <mergeCell ref="A2:A3"/>
    <mergeCell ref="B2:B3"/>
    <mergeCell ref="A28:B28"/>
    <mergeCell ref="C2:D2"/>
  </mergeCells>
  <hyperlinks>
    <hyperlink ref="A29" r:id="rId1"/>
  </hyperlinks>
  <printOptions horizontalCentered="1"/>
  <pageMargins left="0.51181102362204722" right="0.51181102362204722" top="0.59055118110236227" bottom="0.19685039370078741" header="0.31496062992125984" footer="0.31496062992125984"/>
  <pageSetup paperSize="9" scale="71" orientation="landscape" r:id="rId2"/>
  <headerFooter>
    <oddHeader>&amp;C&amp;"Times New Roman,غامق"&amp;12&amp;K07-018Environmental Survey in Iraq for the Industry Sector for 2012   First Report (Iraq)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23"/>
  <sheetViews>
    <sheetView rightToLeft="1" view="pageBreakPreview" zoomScaleSheetLayoutView="100" workbookViewId="0">
      <selection activeCell="A12" sqref="A12:D14"/>
    </sheetView>
  </sheetViews>
  <sheetFormatPr defaultColWidth="9.140625" defaultRowHeight="14.25" x14ac:dyDescent="0.25"/>
  <cols>
    <col min="1" max="1" width="26" style="22" customWidth="1"/>
    <col min="2" max="2" width="17.28515625" style="22" customWidth="1"/>
    <col min="3" max="3" width="1.140625" style="22" customWidth="1"/>
    <col min="4" max="4" width="20.7109375" style="22" customWidth="1"/>
    <col min="5" max="5" width="21" style="22" customWidth="1"/>
    <col min="6" max="6" width="32.28515625" style="33" customWidth="1"/>
    <col min="7" max="7" width="8.140625" style="33" customWidth="1"/>
    <col min="8" max="8" width="20.7109375" style="22" customWidth="1"/>
    <col min="9" max="9" width="6.42578125" style="22" customWidth="1"/>
    <col min="10" max="12" width="9.140625" style="22"/>
    <col min="13" max="13" width="13.42578125" style="22" customWidth="1"/>
    <col min="14" max="14" width="12.85546875" style="22" customWidth="1"/>
    <col min="15" max="17" width="9.140625" style="22"/>
    <col min="18" max="18" width="12.28515625" style="22" customWidth="1"/>
    <col min="19" max="19" width="12.42578125" style="22" customWidth="1"/>
    <col min="20" max="20" width="14.85546875" style="22" customWidth="1"/>
    <col min="21" max="16384" width="9.140625" style="22"/>
  </cols>
  <sheetData>
    <row r="1" spans="1:21" ht="21" customHeight="1" x14ac:dyDescent="0.25">
      <c r="A1" s="239" t="s">
        <v>2</v>
      </c>
      <c r="B1" s="239"/>
      <c r="C1" s="239"/>
      <c r="D1" s="239"/>
      <c r="E1" s="239"/>
      <c r="F1" s="196"/>
      <c r="G1" s="79"/>
    </row>
    <row r="2" spans="1:21" ht="30" customHeight="1" thickBot="1" x14ac:dyDescent="0.25">
      <c r="A2" s="240" t="s">
        <v>51</v>
      </c>
      <c r="B2" s="240"/>
      <c r="C2" s="240"/>
      <c r="D2" s="240"/>
      <c r="E2" s="240"/>
      <c r="F2" s="198"/>
      <c r="G2" s="81"/>
      <c r="H2" s="63"/>
      <c r="I2" s="242" t="s">
        <v>157</v>
      </c>
      <c r="J2" s="237"/>
      <c r="K2" s="243"/>
      <c r="L2" s="244" t="s">
        <v>158</v>
      </c>
      <c r="M2" s="237"/>
      <c r="N2" s="243"/>
      <c r="O2" s="244" t="s">
        <v>159</v>
      </c>
      <c r="P2" s="237"/>
      <c r="Q2" s="243"/>
      <c r="R2" s="236" t="s">
        <v>140</v>
      </c>
      <c r="S2" s="237"/>
      <c r="T2" s="238"/>
      <c r="U2" s="47"/>
    </row>
    <row r="3" spans="1:21" ht="36" customHeight="1" thickTop="1" thickBot="1" x14ac:dyDescent="0.25">
      <c r="A3" s="241" t="s">
        <v>52</v>
      </c>
      <c r="B3" s="241"/>
      <c r="C3" s="241" t="s">
        <v>50</v>
      </c>
      <c r="D3" s="241"/>
      <c r="E3" s="20" t="s">
        <v>23</v>
      </c>
      <c r="F3" s="85"/>
      <c r="G3" s="85"/>
      <c r="H3" s="63"/>
      <c r="I3" s="48" t="s">
        <v>68</v>
      </c>
      <c r="J3" s="49" t="s">
        <v>69</v>
      </c>
      <c r="K3" s="49" t="s">
        <v>140</v>
      </c>
      <c r="L3" s="49" t="s">
        <v>68</v>
      </c>
      <c r="M3" s="49" t="s">
        <v>69</v>
      </c>
      <c r="N3" s="49" t="s">
        <v>140</v>
      </c>
      <c r="O3" s="49" t="s">
        <v>68</v>
      </c>
      <c r="P3" s="49" t="s">
        <v>69</v>
      </c>
      <c r="Q3" s="49" t="s">
        <v>140</v>
      </c>
      <c r="R3" s="49" t="s">
        <v>68</v>
      </c>
      <c r="S3" s="49" t="s">
        <v>69</v>
      </c>
      <c r="T3" s="50" t="s">
        <v>140</v>
      </c>
      <c r="U3" s="47"/>
    </row>
    <row r="4" spans="1:21" ht="34.5" customHeight="1" x14ac:dyDescent="0.2">
      <c r="A4" s="36" t="s">
        <v>92</v>
      </c>
      <c r="B4" s="35" t="s">
        <v>69</v>
      </c>
      <c r="C4" s="223">
        <v>8309000.9999999888</v>
      </c>
      <c r="D4" s="223"/>
      <c r="E4" s="67">
        <f>C4/D5*100</f>
        <v>99.999999999999872</v>
      </c>
      <c r="F4" s="185"/>
      <c r="G4" s="67"/>
      <c r="H4" s="64" t="s">
        <v>53</v>
      </c>
      <c r="I4" s="51" t="s">
        <v>173</v>
      </c>
      <c r="J4" s="52">
        <v>1328200</v>
      </c>
      <c r="K4" s="52">
        <v>1328200</v>
      </c>
      <c r="L4" s="52">
        <v>2903996</v>
      </c>
      <c r="M4" s="52">
        <v>18469346</v>
      </c>
      <c r="N4" s="52">
        <v>21373342</v>
      </c>
      <c r="O4" s="53" t="s">
        <v>173</v>
      </c>
      <c r="P4" s="52">
        <v>222892</v>
      </c>
      <c r="Q4" s="52">
        <v>222892</v>
      </c>
      <c r="R4" s="52">
        <v>2903996</v>
      </c>
      <c r="S4" s="52">
        <v>20020438.000000007</v>
      </c>
      <c r="T4" s="54">
        <v>22924434</v>
      </c>
      <c r="U4" s="47"/>
    </row>
    <row r="5" spans="1:21" ht="29.1" customHeight="1" x14ac:dyDescent="0.2">
      <c r="A5" s="224" t="s">
        <v>0</v>
      </c>
      <c r="B5" s="224"/>
      <c r="C5" s="77"/>
      <c r="D5" s="77">
        <v>8309001</v>
      </c>
      <c r="E5" s="78">
        <f>D5/D14*100</f>
        <v>8.3526867486353684E-2</v>
      </c>
      <c r="F5" s="86"/>
      <c r="G5" s="86"/>
      <c r="H5" s="65" t="s">
        <v>160</v>
      </c>
      <c r="I5" s="55" t="s">
        <v>173</v>
      </c>
      <c r="J5" s="56">
        <v>219250</v>
      </c>
      <c r="K5" s="56">
        <v>219250</v>
      </c>
      <c r="L5" s="56">
        <v>330560</v>
      </c>
      <c r="M5" s="56">
        <v>593696</v>
      </c>
      <c r="N5" s="56">
        <v>924256</v>
      </c>
      <c r="O5" s="56">
        <v>5760000</v>
      </c>
      <c r="P5" s="56">
        <v>2851200</v>
      </c>
      <c r="Q5" s="56">
        <v>8611200</v>
      </c>
      <c r="R5" s="56">
        <v>6090560</v>
      </c>
      <c r="S5" s="56">
        <v>3664146.0000000005</v>
      </c>
      <c r="T5" s="57">
        <v>9754705.9999999981</v>
      </c>
      <c r="U5" s="47"/>
    </row>
    <row r="6" spans="1:21" ht="33.75" customHeight="1" x14ac:dyDescent="0.2">
      <c r="A6" s="234" t="s">
        <v>93</v>
      </c>
      <c r="B6" s="19" t="s">
        <v>70</v>
      </c>
      <c r="C6" s="223">
        <v>21574710.999999996</v>
      </c>
      <c r="D6" s="223"/>
      <c r="E6" s="72">
        <f>C6/C8*100</f>
        <v>0.21726950766306707</v>
      </c>
      <c r="F6" s="186"/>
      <c r="G6" s="87"/>
      <c r="H6" s="65" t="s">
        <v>161</v>
      </c>
      <c r="I6" s="55" t="s">
        <v>173</v>
      </c>
      <c r="J6" s="56">
        <v>2931541.0000000014</v>
      </c>
      <c r="K6" s="56">
        <v>2931541.0000000014</v>
      </c>
      <c r="L6" s="56">
        <v>88280</v>
      </c>
      <c r="M6" s="56">
        <v>47813.999999999993</v>
      </c>
      <c r="N6" s="56">
        <v>136094</v>
      </c>
      <c r="O6" s="56">
        <v>4200</v>
      </c>
      <c r="P6" s="56">
        <v>75105</v>
      </c>
      <c r="Q6" s="56">
        <v>79305.000000000015</v>
      </c>
      <c r="R6" s="56">
        <v>92480</v>
      </c>
      <c r="S6" s="56">
        <v>3054459.9999999972</v>
      </c>
      <c r="T6" s="57">
        <v>3146940.0000000005</v>
      </c>
      <c r="U6" s="47"/>
    </row>
    <row r="7" spans="1:21" ht="33.75" customHeight="1" x14ac:dyDescent="0.2">
      <c r="A7" s="229"/>
      <c r="B7" s="21" t="s">
        <v>69</v>
      </c>
      <c r="C7" s="231">
        <v>9908355739.0000076</v>
      </c>
      <c r="D7" s="231"/>
      <c r="E7" s="68">
        <f>C7/C8*100</f>
        <v>99.782730492336938</v>
      </c>
      <c r="F7" s="186"/>
      <c r="G7" s="87"/>
      <c r="H7" s="65" t="s">
        <v>162</v>
      </c>
      <c r="I7" s="55" t="s">
        <v>173</v>
      </c>
      <c r="J7" s="56">
        <v>169937.00000000003</v>
      </c>
      <c r="K7" s="56">
        <v>169937.00000000003</v>
      </c>
      <c r="L7" s="56">
        <v>250754</v>
      </c>
      <c r="M7" s="56">
        <v>133555</v>
      </c>
      <c r="N7" s="56">
        <v>384309</v>
      </c>
      <c r="O7" s="58" t="s">
        <v>173</v>
      </c>
      <c r="P7" s="56">
        <v>39926</v>
      </c>
      <c r="Q7" s="56">
        <v>39926</v>
      </c>
      <c r="R7" s="56">
        <v>250754</v>
      </c>
      <c r="S7" s="56">
        <v>343418</v>
      </c>
      <c r="T7" s="57">
        <v>594172</v>
      </c>
      <c r="U7" s="47"/>
    </row>
    <row r="8" spans="1:21" ht="29.1" customHeight="1" x14ac:dyDescent="0.2">
      <c r="A8" s="224" t="s">
        <v>0</v>
      </c>
      <c r="B8" s="224"/>
      <c r="C8" s="235">
        <f>SUM(C6:C7)</f>
        <v>9929930450.0000076</v>
      </c>
      <c r="D8" s="235"/>
      <c r="E8" s="78">
        <f>C8/D14*100</f>
        <v>99.821384646103539</v>
      </c>
      <c r="F8" s="86"/>
      <c r="G8" s="86"/>
      <c r="H8" s="65" t="s">
        <v>163</v>
      </c>
      <c r="I8" s="55" t="s">
        <v>173</v>
      </c>
      <c r="J8" s="58" t="s">
        <v>173</v>
      </c>
      <c r="K8" s="58" t="s">
        <v>173</v>
      </c>
      <c r="L8" s="58" t="s">
        <v>173</v>
      </c>
      <c r="M8" s="56">
        <v>250</v>
      </c>
      <c r="N8" s="56">
        <v>250</v>
      </c>
      <c r="O8" s="58" t="s">
        <v>173</v>
      </c>
      <c r="P8" s="58" t="s">
        <v>173</v>
      </c>
      <c r="Q8" s="58" t="s">
        <v>173</v>
      </c>
      <c r="R8" s="58" t="s">
        <v>173</v>
      </c>
      <c r="S8" s="56">
        <v>250</v>
      </c>
      <c r="T8" s="57">
        <v>250</v>
      </c>
      <c r="U8" s="47"/>
    </row>
    <row r="9" spans="1:21" ht="33" customHeight="1" x14ac:dyDescent="0.2">
      <c r="A9" s="228" t="s">
        <v>94</v>
      </c>
      <c r="B9" s="19" t="s">
        <v>70</v>
      </c>
      <c r="C9" s="230">
        <v>5852200</v>
      </c>
      <c r="D9" s="230"/>
      <c r="E9" s="72">
        <f>C9/C11*100</f>
        <v>61.868360637505674</v>
      </c>
      <c r="F9" s="186"/>
      <c r="G9" s="87"/>
      <c r="H9" s="65" t="s">
        <v>164</v>
      </c>
      <c r="I9" s="55" t="s">
        <v>173</v>
      </c>
      <c r="J9" s="56">
        <v>1176159</v>
      </c>
      <c r="K9" s="56">
        <v>1176159</v>
      </c>
      <c r="L9" s="56">
        <v>1003200</v>
      </c>
      <c r="M9" s="56">
        <v>212397.99999999997</v>
      </c>
      <c r="N9" s="56">
        <v>1215598</v>
      </c>
      <c r="O9" s="56">
        <v>7500</v>
      </c>
      <c r="P9" s="56">
        <v>15365</v>
      </c>
      <c r="Q9" s="56">
        <v>22865</v>
      </c>
      <c r="R9" s="56">
        <v>1010700</v>
      </c>
      <c r="S9" s="56">
        <v>1403922</v>
      </c>
      <c r="T9" s="57">
        <v>2414622.0000000005</v>
      </c>
      <c r="U9" s="47"/>
    </row>
    <row r="10" spans="1:21" ht="33" customHeight="1" x14ac:dyDescent="0.2">
      <c r="A10" s="229"/>
      <c r="B10" s="21" t="s">
        <v>69</v>
      </c>
      <c r="C10" s="231">
        <v>3606915.9999999981</v>
      </c>
      <c r="D10" s="231"/>
      <c r="E10" s="68">
        <f>C10/C11*100</f>
        <v>38.131639362494326</v>
      </c>
      <c r="F10" s="186"/>
      <c r="G10" s="87"/>
      <c r="H10" s="65" t="s">
        <v>165</v>
      </c>
      <c r="I10" s="55" t="s">
        <v>173</v>
      </c>
      <c r="J10" s="56">
        <v>134429</v>
      </c>
      <c r="K10" s="56">
        <v>134429</v>
      </c>
      <c r="L10" s="56">
        <v>6400</v>
      </c>
      <c r="M10" s="56">
        <v>1161160</v>
      </c>
      <c r="N10" s="56">
        <v>1167560</v>
      </c>
      <c r="O10" s="58" t="s">
        <v>173</v>
      </c>
      <c r="P10" s="56">
        <v>17526</v>
      </c>
      <c r="Q10" s="56">
        <v>17526</v>
      </c>
      <c r="R10" s="56">
        <v>6400</v>
      </c>
      <c r="S10" s="56">
        <v>1313115</v>
      </c>
      <c r="T10" s="57">
        <v>1319515</v>
      </c>
      <c r="U10" s="47"/>
    </row>
    <row r="11" spans="1:21" ht="33.75" customHeight="1" thickBot="1" x14ac:dyDescent="0.25">
      <c r="A11" s="232" t="s">
        <v>0</v>
      </c>
      <c r="B11" s="232"/>
      <c r="C11" s="233">
        <f>SUM(C9:C10)</f>
        <v>9459115.9999999981</v>
      </c>
      <c r="D11" s="233"/>
      <c r="E11" s="199">
        <f>C11/D14*100</f>
        <v>9.5088486410104853E-2</v>
      </c>
      <c r="F11" s="86"/>
      <c r="G11" s="86"/>
      <c r="H11" s="65" t="s">
        <v>72</v>
      </c>
      <c r="I11" s="55" t="s">
        <v>173</v>
      </c>
      <c r="J11" s="56">
        <v>684356.99999999988</v>
      </c>
      <c r="K11" s="56">
        <v>684356.99999999988</v>
      </c>
      <c r="L11" s="56">
        <v>380030</v>
      </c>
      <c r="M11" s="56">
        <v>1342537227</v>
      </c>
      <c r="N11" s="56">
        <v>1342917256.9999995</v>
      </c>
      <c r="O11" s="58" t="s">
        <v>173</v>
      </c>
      <c r="P11" s="56">
        <v>14000</v>
      </c>
      <c r="Q11" s="56">
        <v>14000</v>
      </c>
      <c r="R11" s="56">
        <v>380030</v>
      </c>
      <c r="S11" s="56">
        <v>1343235584.0000007</v>
      </c>
      <c r="T11" s="57">
        <v>1343615614</v>
      </c>
      <c r="U11" s="47"/>
    </row>
    <row r="12" spans="1:21" ht="33.75" customHeight="1" thickTop="1" thickBot="1" x14ac:dyDescent="0.25">
      <c r="A12" s="225" t="s">
        <v>207</v>
      </c>
      <c r="B12" s="225"/>
      <c r="C12" s="226">
        <f>C6+C9</f>
        <v>27426910.999999996</v>
      </c>
      <c r="D12" s="226"/>
      <c r="E12" s="200">
        <f>C12/D14*100</f>
        <v>0.27571111865999481</v>
      </c>
      <c r="F12" s="88"/>
      <c r="G12" s="88"/>
      <c r="H12" s="65" t="s">
        <v>166</v>
      </c>
      <c r="I12" s="55" t="s">
        <v>173</v>
      </c>
      <c r="J12" s="58" t="s">
        <v>173</v>
      </c>
      <c r="K12" s="58" t="s">
        <v>173</v>
      </c>
      <c r="L12" s="56">
        <v>300</v>
      </c>
      <c r="M12" s="56">
        <v>4775</v>
      </c>
      <c r="N12" s="56">
        <v>5075</v>
      </c>
      <c r="O12" s="58" t="s">
        <v>173</v>
      </c>
      <c r="P12" s="56">
        <v>325</v>
      </c>
      <c r="Q12" s="56">
        <v>325</v>
      </c>
      <c r="R12" s="56">
        <v>300</v>
      </c>
      <c r="S12" s="56">
        <v>5100</v>
      </c>
      <c r="T12" s="57">
        <v>5400</v>
      </c>
      <c r="U12" s="47"/>
    </row>
    <row r="13" spans="1:21" ht="33" customHeight="1" thickTop="1" thickBot="1" x14ac:dyDescent="0.25">
      <c r="A13" s="227" t="s">
        <v>208</v>
      </c>
      <c r="B13" s="227"/>
      <c r="C13" s="226">
        <f>C4+C7+C10</f>
        <v>9920271656.0000076</v>
      </c>
      <c r="D13" s="226"/>
      <c r="E13" s="84">
        <f>C13/D14*100</f>
        <v>99.724288881340001</v>
      </c>
      <c r="F13" s="88"/>
      <c r="H13" s="65" t="s">
        <v>167</v>
      </c>
      <c r="I13" s="55" t="s">
        <v>173</v>
      </c>
      <c r="J13" s="56">
        <v>3443</v>
      </c>
      <c r="K13" s="56">
        <v>3443</v>
      </c>
      <c r="L13" s="56">
        <v>659</v>
      </c>
      <c r="M13" s="56">
        <v>400</v>
      </c>
      <c r="N13" s="56">
        <v>1059</v>
      </c>
      <c r="O13" s="58" t="s">
        <v>173</v>
      </c>
      <c r="P13" s="58" t="s">
        <v>173</v>
      </c>
      <c r="Q13" s="58" t="s">
        <v>173</v>
      </c>
      <c r="R13" s="56">
        <v>659</v>
      </c>
      <c r="S13" s="56">
        <v>3843</v>
      </c>
      <c r="T13" s="57">
        <v>4502</v>
      </c>
      <c r="U13" s="47"/>
    </row>
    <row r="14" spans="1:21" ht="32.25" customHeight="1" thickTop="1" thickBot="1" x14ac:dyDescent="0.25">
      <c r="A14" s="222" t="s">
        <v>95</v>
      </c>
      <c r="B14" s="222"/>
      <c r="C14" s="82"/>
      <c r="D14" s="82">
        <f>D5+C8+C11</f>
        <v>9947698567.0000076</v>
      </c>
      <c r="E14" s="84">
        <f>E5+E8+E11</f>
        <v>100</v>
      </c>
      <c r="F14" s="88"/>
      <c r="G14" s="80"/>
      <c r="H14" s="65" t="s">
        <v>168</v>
      </c>
      <c r="I14" s="55" t="s">
        <v>173</v>
      </c>
      <c r="J14" s="56">
        <v>1200</v>
      </c>
      <c r="K14" s="56">
        <v>1200</v>
      </c>
      <c r="L14" s="56">
        <v>9000000</v>
      </c>
      <c r="M14" s="56">
        <v>4676545946</v>
      </c>
      <c r="N14" s="56">
        <v>4685545946</v>
      </c>
      <c r="O14" s="58" t="s">
        <v>173</v>
      </c>
      <c r="P14" s="58" t="s">
        <v>173</v>
      </c>
      <c r="Q14" s="58" t="s">
        <v>173</v>
      </c>
      <c r="R14" s="56">
        <v>9000000</v>
      </c>
      <c r="S14" s="56">
        <v>4676547146</v>
      </c>
      <c r="T14" s="57">
        <v>4685547146</v>
      </c>
      <c r="U14" s="47"/>
    </row>
    <row r="15" spans="1:21" ht="15" thickTop="1" x14ac:dyDescent="0.2">
      <c r="H15" s="65" t="s">
        <v>107</v>
      </c>
      <c r="I15" s="55" t="s">
        <v>173</v>
      </c>
      <c r="J15" s="58" t="s">
        <v>173</v>
      </c>
      <c r="K15" s="58" t="s">
        <v>173</v>
      </c>
      <c r="L15" s="56">
        <v>5184000</v>
      </c>
      <c r="M15" s="56">
        <v>1866093095</v>
      </c>
      <c r="N15" s="56">
        <v>1871277095</v>
      </c>
      <c r="O15" s="58" t="s">
        <v>173</v>
      </c>
      <c r="P15" s="58" t="s">
        <v>173</v>
      </c>
      <c r="Q15" s="58" t="s">
        <v>173</v>
      </c>
      <c r="R15" s="56">
        <v>5184000</v>
      </c>
      <c r="S15" s="56">
        <v>1866093095</v>
      </c>
      <c r="T15" s="57">
        <v>1871277095</v>
      </c>
      <c r="U15" s="47"/>
    </row>
    <row r="16" spans="1:21" x14ac:dyDescent="0.2">
      <c r="A16" s="221" t="s">
        <v>109</v>
      </c>
      <c r="B16" s="221"/>
      <c r="C16" s="221"/>
      <c r="D16" s="221"/>
      <c r="E16" s="221"/>
      <c r="F16" s="197"/>
      <c r="H16" s="65" t="s">
        <v>108</v>
      </c>
      <c r="I16" s="55" t="s">
        <v>173</v>
      </c>
      <c r="J16" s="58" t="s">
        <v>173</v>
      </c>
      <c r="K16" s="58" t="s">
        <v>173</v>
      </c>
      <c r="L16" s="58" t="s">
        <v>173</v>
      </c>
      <c r="M16" s="58" t="s">
        <v>173</v>
      </c>
      <c r="N16" s="58" t="s">
        <v>173</v>
      </c>
      <c r="O16" s="58" t="s">
        <v>173</v>
      </c>
      <c r="P16" s="58" t="s">
        <v>173</v>
      </c>
      <c r="Q16" s="58" t="s">
        <v>173</v>
      </c>
      <c r="R16" s="58" t="s">
        <v>173</v>
      </c>
      <c r="S16" s="58" t="s">
        <v>173</v>
      </c>
      <c r="T16" s="59" t="s">
        <v>173</v>
      </c>
      <c r="U16" s="47"/>
    </row>
    <row r="17" spans="8:21" x14ac:dyDescent="0.2">
      <c r="H17" s="65" t="s">
        <v>169</v>
      </c>
      <c r="I17" s="55" t="s">
        <v>173</v>
      </c>
      <c r="J17" s="56">
        <v>290973.00000000006</v>
      </c>
      <c r="K17" s="56">
        <v>290973.00000000006</v>
      </c>
      <c r="L17" s="56">
        <v>2329768</v>
      </c>
      <c r="M17" s="56">
        <v>717260</v>
      </c>
      <c r="N17" s="56">
        <v>3047028.0000000014</v>
      </c>
      <c r="O17" s="58" t="s">
        <v>173</v>
      </c>
      <c r="P17" s="56">
        <v>107295.99999999997</v>
      </c>
      <c r="Q17" s="56">
        <v>107295.99999999997</v>
      </c>
      <c r="R17" s="56">
        <v>2329768</v>
      </c>
      <c r="S17" s="56">
        <v>1115529.0000000002</v>
      </c>
      <c r="T17" s="57">
        <v>3445297.0000000047</v>
      </c>
      <c r="U17" s="47"/>
    </row>
    <row r="18" spans="8:21" x14ac:dyDescent="0.2">
      <c r="H18" s="65" t="s">
        <v>54</v>
      </c>
      <c r="I18" s="55" t="s">
        <v>173</v>
      </c>
      <c r="J18" s="56">
        <v>1245530</v>
      </c>
      <c r="K18" s="56">
        <v>1245530</v>
      </c>
      <c r="L18" s="58" t="s">
        <v>173</v>
      </c>
      <c r="M18" s="56">
        <v>956628</v>
      </c>
      <c r="N18" s="56">
        <v>956628</v>
      </c>
      <c r="O18" s="56">
        <v>80500</v>
      </c>
      <c r="P18" s="56">
        <v>256531.00000000003</v>
      </c>
      <c r="Q18" s="56">
        <v>337031.00000000006</v>
      </c>
      <c r="R18" s="56">
        <v>80500</v>
      </c>
      <c r="S18" s="56">
        <v>2458688.9999999991</v>
      </c>
      <c r="T18" s="57">
        <v>2539188.9999999981</v>
      </c>
      <c r="U18" s="47"/>
    </row>
    <row r="19" spans="8:21" x14ac:dyDescent="0.2">
      <c r="H19" s="65" t="s">
        <v>170</v>
      </c>
      <c r="I19" s="55" t="s">
        <v>173</v>
      </c>
      <c r="J19" s="58" t="s">
        <v>173</v>
      </c>
      <c r="K19" s="58" t="s">
        <v>173</v>
      </c>
      <c r="L19" s="58" t="s">
        <v>173</v>
      </c>
      <c r="M19" s="56">
        <v>89556</v>
      </c>
      <c r="N19" s="56">
        <v>89556</v>
      </c>
      <c r="O19" s="58" t="s">
        <v>173</v>
      </c>
      <c r="P19" s="58" t="s">
        <v>173</v>
      </c>
      <c r="Q19" s="58" t="s">
        <v>173</v>
      </c>
      <c r="R19" s="58" t="s">
        <v>173</v>
      </c>
      <c r="S19" s="56">
        <v>89556</v>
      </c>
      <c r="T19" s="57">
        <v>89556</v>
      </c>
      <c r="U19" s="47"/>
    </row>
    <row r="20" spans="8:21" x14ac:dyDescent="0.2">
      <c r="H20" s="65" t="s">
        <v>171</v>
      </c>
      <c r="I20" s="55" t="s">
        <v>173</v>
      </c>
      <c r="J20" s="58" t="s">
        <v>173</v>
      </c>
      <c r="K20" s="58" t="s">
        <v>173</v>
      </c>
      <c r="L20" s="58" t="s">
        <v>173</v>
      </c>
      <c r="M20" s="56">
        <v>775000</v>
      </c>
      <c r="N20" s="56">
        <v>775000</v>
      </c>
      <c r="O20" s="58" t="s">
        <v>173</v>
      </c>
      <c r="P20" s="58" t="s">
        <v>173</v>
      </c>
      <c r="Q20" s="58" t="s">
        <v>173</v>
      </c>
      <c r="R20" s="58" t="s">
        <v>173</v>
      </c>
      <c r="S20" s="56">
        <v>775000</v>
      </c>
      <c r="T20" s="57">
        <v>775000</v>
      </c>
      <c r="U20" s="47"/>
    </row>
    <row r="21" spans="8:21" x14ac:dyDescent="0.2">
      <c r="H21" s="65" t="s">
        <v>172</v>
      </c>
      <c r="I21" s="55" t="s">
        <v>173</v>
      </c>
      <c r="J21" s="56">
        <v>123982</v>
      </c>
      <c r="K21" s="56">
        <v>123982</v>
      </c>
      <c r="L21" s="56">
        <v>96764</v>
      </c>
      <c r="M21" s="56">
        <v>2000017633.0000005</v>
      </c>
      <c r="N21" s="56">
        <v>2000114396.9999998</v>
      </c>
      <c r="O21" s="58" t="s">
        <v>173</v>
      </c>
      <c r="P21" s="56">
        <v>6750</v>
      </c>
      <c r="Q21" s="56">
        <v>6750</v>
      </c>
      <c r="R21" s="56">
        <v>96764</v>
      </c>
      <c r="S21" s="56">
        <v>2000148364.9999995</v>
      </c>
      <c r="T21" s="57">
        <v>2000245128.9999998</v>
      </c>
      <c r="U21" s="47"/>
    </row>
    <row r="22" spans="8:21" ht="2.25" customHeight="1" thickBot="1" x14ac:dyDescent="0.25">
      <c r="H22" s="66" t="s">
        <v>140</v>
      </c>
      <c r="I22" s="60" t="s">
        <v>173</v>
      </c>
      <c r="J22" s="61">
        <v>8309000.9999999888</v>
      </c>
      <c r="K22" s="61">
        <v>8309000.9999999888</v>
      </c>
      <c r="L22" s="61">
        <v>21574710.999999996</v>
      </c>
      <c r="M22" s="61">
        <v>9908355739.0000076</v>
      </c>
      <c r="N22" s="61">
        <v>9929930450.0000153</v>
      </c>
      <c r="O22" s="61">
        <v>5852200</v>
      </c>
      <c r="P22" s="61">
        <v>3606915.9999999981</v>
      </c>
      <c r="Q22" s="61">
        <v>9459116.0000000019</v>
      </c>
      <c r="R22" s="61">
        <v>27426911</v>
      </c>
      <c r="S22" s="61">
        <v>9920271656.0000019</v>
      </c>
      <c r="T22" s="62">
        <v>9947698567.0000019</v>
      </c>
      <c r="U22" s="47"/>
    </row>
    <row r="23" spans="8:21" hidden="1" x14ac:dyDescent="0.2">
      <c r="U23" s="47"/>
    </row>
  </sheetData>
  <mergeCells count="26">
    <mergeCell ref="A8:B8"/>
    <mergeCell ref="C8:D8"/>
    <mergeCell ref="R2:T2"/>
    <mergeCell ref="A1:E1"/>
    <mergeCell ref="A2:E2"/>
    <mergeCell ref="A3:B3"/>
    <mergeCell ref="C3:D3"/>
    <mergeCell ref="I2:K2"/>
    <mergeCell ref="L2:N2"/>
    <mergeCell ref="O2:Q2"/>
    <mergeCell ref="A16:E16"/>
    <mergeCell ref="A14:B14"/>
    <mergeCell ref="C4:D4"/>
    <mergeCell ref="A5:B5"/>
    <mergeCell ref="A12:B12"/>
    <mergeCell ref="C12:D12"/>
    <mergeCell ref="A13:B13"/>
    <mergeCell ref="C13:D13"/>
    <mergeCell ref="A9:A10"/>
    <mergeCell ref="C9:D9"/>
    <mergeCell ref="C10:D10"/>
    <mergeCell ref="A11:B11"/>
    <mergeCell ref="C11:D11"/>
    <mergeCell ref="A6:A7"/>
    <mergeCell ref="C6:D6"/>
    <mergeCell ref="C7:D7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9"/>
  <sheetViews>
    <sheetView rightToLeft="1" view="pageBreakPreview" zoomScaleSheetLayoutView="100" workbookViewId="0">
      <selection activeCell="L16" sqref="L16"/>
    </sheetView>
  </sheetViews>
  <sheetFormatPr defaultRowHeight="14.25" x14ac:dyDescent="0.25"/>
  <cols>
    <col min="1" max="1" width="18" style="33" customWidth="1"/>
    <col min="2" max="2" width="15.5703125" style="33" customWidth="1"/>
    <col min="3" max="3" width="26.140625" style="33" customWidth="1"/>
    <col min="4" max="4" width="21.28515625" style="33" customWidth="1"/>
    <col min="5" max="5" width="17.85546875" style="33" customWidth="1"/>
    <col min="6" max="256" width="9.140625" style="33"/>
    <col min="257" max="257" width="9.85546875" style="33" customWidth="1"/>
    <col min="258" max="258" width="15.5703125" style="33" customWidth="1"/>
    <col min="259" max="259" width="21.140625" style="33" customWidth="1"/>
    <col min="260" max="260" width="21.28515625" style="33" customWidth="1"/>
    <col min="261" max="261" width="16" style="33" customWidth="1"/>
    <col min="262" max="512" width="9.140625" style="33"/>
    <col min="513" max="513" width="9.85546875" style="33" customWidth="1"/>
    <col min="514" max="514" width="15.5703125" style="33" customWidth="1"/>
    <col min="515" max="515" width="21.140625" style="33" customWidth="1"/>
    <col min="516" max="516" width="21.28515625" style="33" customWidth="1"/>
    <col min="517" max="517" width="16" style="33" customWidth="1"/>
    <col min="518" max="768" width="9.140625" style="33"/>
    <col min="769" max="769" width="9.85546875" style="33" customWidth="1"/>
    <col min="770" max="770" width="15.5703125" style="33" customWidth="1"/>
    <col min="771" max="771" width="21.140625" style="33" customWidth="1"/>
    <col min="772" max="772" width="21.28515625" style="33" customWidth="1"/>
    <col min="773" max="773" width="16" style="33" customWidth="1"/>
    <col min="774" max="1024" width="9.140625" style="33"/>
    <col min="1025" max="1025" width="9.85546875" style="33" customWidth="1"/>
    <col min="1026" max="1026" width="15.5703125" style="33" customWidth="1"/>
    <col min="1027" max="1027" width="21.140625" style="33" customWidth="1"/>
    <col min="1028" max="1028" width="21.28515625" style="33" customWidth="1"/>
    <col min="1029" max="1029" width="16" style="33" customWidth="1"/>
    <col min="1030" max="1280" width="9.140625" style="33"/>
    <col min="1281" max="1281" width="9.85546875" style="33" customWidth="1"/>
    <col min="1282" max="1282" width="15.5703125" style="33" customWidth="1"/>
    <col min="1283" max="1283" width="21.140625" style="33" customWidth="1"/>
    <col min="1284" max="1284" width="21.28515625" style="33" customWidth="1"/>
    <col min="1285" max="1285" width="16" style="33" customWidth="1"/>
    <col min="1286" max="1536" width="9.140625" style="33"/>
    <col min="1537" max="1537" width="9.85546875" style="33" customWidth="1"/>
    <col min="1538" max="1538" width="15.5703125" style="33" customWidth="1"/>
    <col min="1539" max="1539" width="21.140625" style="33" customWidth="1"/>
    <col min="1540" max="1540" width="21.28515625" style="33" customWidth="1"/>
    <col min="1541" max="1541" width="16" style="33" customWidth="1"/>
    <col min="1542" max="1792" width="9.140625" style="33"/>
    <col min="1793" max="1793" width="9.85546875" style="33" customWidth="1"/>
    <col min="1794" max="1794" width="15.5703125" style="33" customWidth="1"/>
    <col min="1795" max="1795" width="21.140625" style="33" customWidth="1"/>
    <col min="1796" max="1796" width="21.28515625" style="33" customWidth="1"/>
    <col min="1797" max="1797" width="16" style="33" customWidth="1"/>
    <col min="1798" max="2048" width="9.140625" style="33"/>
    <col min="2049" max="2049" width="9.85546875" style="33" customWidth="1"/>
    <col min="2050" max="2050" width="15.5703125" style="33" customWidth="1"/>
    <col min="2051" max="2051" width="21.140625" style="33" customWidth="1"/>
    <col min="2052" max="2052" width="21.28515625" style="33" customWidth="1"/>
    <col min="2053" max="2053" width="16" style="33" customWidth="1"/>
    <col min="2054" max="2304" width="9.140625" style="33"/>
    <col min="2305" max="2305" width="9.85546875" style="33" customWidth="1"/>
    <col min="2306" max="2306" width="15.5703125" style="33" customWidth="1"/>
    <col min="2307" max="2307" width="21.140625" style="33" customWidth="1"/>
    <col min="2308" max="2308" width="21.28515625" style="33" customWidth="1"/>
    <col min="2309" max="2309" width="16" style="33" customWidth="1"/>
    <col min="2310" max="2560" width="9.140625" style="33"/>
    <col min="2561" max="2561" width="9.85546875" style="33" customWidth="1"/>
    <col min="2562" max="2562" width="15.5703125" style="33" customWidth="1"/>
    <col min="2563" max="2563" width="21.140625" style="33" customWidth="1"/>
    <col min="2564" max="2564" width="21.28515625" style="33" customWidth="1"/>
    <col min="2565" max="2565" width="16" style="33" customWidth="1"/>
    <col min="2566" max="2816" width="9.140625" style="33"/>
    <col min="2817" max="2817" width="9.85546875" style="33" customWidth="1"/>
    <col min="2818" max="2818" width="15.5703125" style="33" customWidth="1"/>
    <col min="2819" max="2819" width="21.140625" style="33" customWidth="1"/>
    <col min="2820" max="2820" width="21.28515625" style="33" customWidth="1"/>
    <col min="2821" max="2821" width="16" style="33" customWidth="1"/>
    <col min="2822" max="3072" width="9.140625" style="33"/>
    <col min="3073" max="3073" width="9.85546875" style="33" customWidth="1"/>
    <col min="3074" max="3074" width="15.5703125" style="33" customWidth="1"/>
    <col min="3075" max="3075" width="21.140625" style="33" customWidth="1"/>
    <col min="3076" max="3076" width="21.28515625" style="33" customWidth="1"/>
    <col min="3077" max="3077" width="16" style="33" customWidth="1"/>
    <col min="3078" max="3328" width="9.140625" style="33"/>
    <col min="3329" max="3329" width="9.85546875" style="33" customWidth="1"/>
    <col min="3330" max="3330" width="15.5703125" style="33" customWidth="1"/>
    <col min="3331" max="3331" width="21.140625" style="33" customWidth="1"/>
    <col min="3332" max="3332" width="21.28515625" style="33" customWidth="1"/>
    <col min="3333" max="3333" width="16" style="33" customWidth="1"/>
    <col min="3334" max="3584" width="9.140625" style="33"/>
    <col min="3585" max="3585" width="9.85546875" style="33" customWidth="1"/>
    <col min="3586" max="3586" width="15.5703125" style="33" customWidth="1"/>
    <col min="3587" max="3587" width="21.140625" style="33" customWidth="1"/>
    <col min="3588" max="3588" width="21.28515625" style="33" customWidth="1"/>
    <col min="3589" max="3589" width="16" style="33" customWidth="1"/>
    <col min="3590" max="3840" width="9.140625" style="33"/>
    <col min="3841" max="3841" width="9.85546875" style="33" customWidth="1"/>
    <col min="3842" max="3842" width="15.5703125" style="33" customWidth="1"/>
    <col min="3843" max="3843" width="21.140625" style="33" customWidth="1"/>
    <col min="3844" max="3844" width="21.28515625" style="33" customWidth="1"/>
    <col min="3845" max="3845" width="16" style="33" customWidth="1"/>
    <col min="3846" max="4096" width="9.140625" style="33"/>
    <col min="4097" max="4097" width="9.85546875" style="33" customWidth="1"/>
    <col min="4098" max="4098" width="15.5703125" style="33" customWidth="1"/>
    <col min="4099" max="4099" width="21.140625" style="33" customWidth="1"/>
    <col min="4100" max="4100" width="21.28515625" style="33" customWidth="1"/>
    <col min="4101" max="4101" width="16" style="33" customWidth="1"/>
    <col min="4102" max="4352" width="9.140625" style="33"/>
    <col min="4353" max="4353" width="9.85546875" style="33" customWidth="1"/>
    <col min="4354" max="4354" width="15.5703125" style="33" customWidth="1"/>
    <col min="4355" max="4355" width="21.140625" style="33" customWidth="1"/>
    <col min="4356" max="4356" width="21.28515625" style="33" customWidth="1"/>
    <col min="4357" max="4357" width="16" style="33" customWidth="1"/>
    <col min="4358" max="4608" width="9.140625" style="33"/>
    <col min="4609" max="4609" width="9.85546875" style="33" customWidth="1"/>
    <col min="4610" max="4610" width="15.5703125" style="33" customWidth="1"/>
    <col min="4611" max="4611" width="21.140625" style="33" customWidth="1"/>
    <col min="4612" max="4612" width="21.28515625" style="33" customWidth="1"/>
    <col min="4613" max="4613" width="16" style="33" customWidth="1"/>
    <col min="4614" max="4864" width="9.140625" style="33"/>
    <col min="4865" max="4865" width="9.85546875" style="33" customWidth="1"/>
    <col min="4866" max="4866" width="15.5703125" style="33" customWidth="1"/>
    <col min="4867" max="4867" width="21.140625" style="33" customWidth="1"/>
    <col min="4868" max="4868" width="21.28515625" style="33" customWidth="1"/>
    <col min="4869" max="4869" width="16" style="33" customWidth="1"/>
    <col min="4870" max="5120" width="9.140625" style="33"/>
    <col min="5121" max="5121" width="9.85546875" style="33" customWidth="1"/>
    <col min="5122" max="5122" width="15.5703125" style="33" customWidth="1"/>
    <col min="5123" max="5123" width="21.140625" style="33" customWidth="1"/>
    <col min="5124" max="5124" width="21.28515625" style="33" customWidth="1"/>
    <col min="5125" max="5125" width="16" style="33" customWidth="1"/>
    <col min="5126" max="5376" width="9.140625" style="33"/>
    <col min="5377" max="5377" width="9.85546875" style="33" customWidth="1"/>
    <col min="5378" max="5378" width="15.5703125" style="33" customWidth="1"/>
    <col min="5379" max="5379" width="21.140625" style="33" customWidth="1"/>
    <col min="5380" max="5380" width="21.28515625" style="33" customWidth="1"/>
    <col min="5381" max="5381" width="16" style="33" customWidth="1"/>
    <col min="5382" max="5632" width="9.140625" style="33"/>
    <col min="5633" max="5633" width="9.85546875" style="33" customWidth="1"/>
    <col min="5634" max="5634" width="15.5703125" style="33" customWidth="1"/>
    <col min="5635" max="5635" width="21.140625" style="33" customWidth="1"/>
    <col min="5636" max="5636" width="21.28515625" style="33" customWidth="1"/>
    <col min="5637" max="5637" width="16" style="33" customWidth="1"/>
    <col min="5638" max="5888" width="9.140625" style="33"/>
    <col min="5889" max="5889" width="9.85546875" style="33" customWidth="1"/>
    <col min="5890" max="5890" width="15.5703125" style="33" customWidth="1"/>
    <col min="5891" max="5891" width="21.140625" style="33" customWidth="1"/>
    <col min="5892" max="5892" width="21.28515625" style="33" customWidth="1"/>
    <col min="5893" max="5893" width="16" style="33" customWidth="1"/>
    <col min="5894" max="6144" width="9.140625" style="33"/>
    <col min="6145" max="6145" width="9.85546875" style="33" customWidth="1"/>
    <col min="6146" max="6146" width="15.5703125" style="33" customWidth="1"/>
    <col min="6147" max="6147" width="21.140625" style="33" customWidth="1"/>
    <col min="6148" max="6148" width="21.28515625" style="33" customWidth="1"/>
    <col min="6149" max="6149" width="16" style="33" customWidth="1"/>
    <col min="6150" max="6400" width="9.140625" style="33"/>
    <col min="6401" max="6401" width="9.85546875" style="33" customWidth="1"/>
    <col min="6402" max="6402" width="15.5703125" style="33" customWidth="1"/>
    <col min="6403" max="6403" width="21.140625" style="33" customWidth="1"/>
    <col min="6404" max="6404" width="21.28515625" style="33" customWidth="1"/>
    <col min="6405" max="6405" width="16" style="33" customWidth="1"/>
    <col min="6406" max="6656" width="9.140625" style="33"/>
    <col min="6657" max="6657" width="9.85546875" style="33" customWidth="1"/>
    <col min="6658" max="6658" width="15.5703125" style="33" customWidth="1"/>
    <col min="6659" max="6659" width="21.140625" style="33" customWidth="1"/>
    <col min="6660" max="6660" width="21.28515625" style="33" customWidth="1"/>
    <col min="6661" max="6661" width="16" style="33" customWidth="1"/>
    <col min="6662" max="6912" width="9.140625" style="33"/>
    <col min="6913" max="6913" width="9.85546875" style="33" customWidth="1"/>
    <col min="6914" max="6914" width="15.5703125" style="33" customWidth="1"/>
    <col min="6915" max="6915" width="21.140625" style="33" customWidth="1"/>
    <col min="6916" max="6916" width="21.28515625" style="33" customWidth="1"/>
    <col min="6917" max="6917" width="16" style="33" customWidth="1"/>
    <col min="6918" max="7168" width="9.140625" style="33"/>
    <col min="7169" max="7169" width="9.85546875" style="33" customWidth="1"/>
    <col min="7170" max="7170" width="15.5703125" style="33" customWidth="1"/>
    <col min="7171" max="7171" width="21.140625" style="33" customWidth="1"/>
    <col min="7172" max="7172" width="21.28515625" style="33" customWidth="1"/>
    <col min="7173" max="7173" width="16" style="33" customWidth="1"/>
    <col min="7174" max="7424" width="9.140625" style="33"/>
    <col min="7425" max="7425" width="9.85546875" style="33" customWidth="1"/>
    <col min="7426" max="7426" width="15.5703125" style="33" customWidth="1"/>
    <col min="7427" max="7427" width="21.140625" style="33" customWidth="1"/>
    <col min="7428" max="7428" width="21.28515625" style="33" customWidth="1"/>
    <col min="7429" max="7429" width="16" style="33" customWidth="1"/>
    <col min="7430" max="7680" width="9.140625" style="33"/>
    <col min="7681" max="7681" width="9.85546875" style="33" customWidth="1"/>
    <col min="7682" max="7682" width="15.5703125" style="33" customWidth="1"/>
    <col min="7683" max="7683" width="21.140625" style="33" customWidth="1"/>
    <col min="7684" max="7684" width="21.28515625" style="33" customWidth="1"/>
    <col min="7685" max="7685" width="16" style="33" customWidth="1"/>
    <col min="7686" max="7936" width="9.140625" style="33"/>
    <col min="7937" max="7937" width="9.85546875" style="33" customWidth="1"/>
    <col min="7938" max="7938" width="15.5703125" style="33" customWidth="1"/>
    <col min="7939" max="7939" width="21.140625" style="33" customWidth="1"/>
    <col min="7940" max="7940" width="21.28515625" style="33" customWidth="1"/>
    <col min="7941" max="7941" width="16" style="33" customWidth="1"/>
    <col min="7942" max="8192" width="9.140625" style="33"/>
    <col min="8193" max="8193" width="9.85546875" style="33" customWidth="1"/>
    <col min="8194" max="8194" width="15.5703125" style="33" customWidth="1"/>
    <col min="8195" max="8195" width="21.140625" style="33" customWidth="1"/>
    <col min="8196" max="8196" width="21.28515625" style="33" customWidth="1"/>
    <col min="8197" max="8197" width="16" style="33" customWidth="1"/>
    <col min="8198" max="8448" width="9.140625" style="33"/>
    <col min="8449" max="8449" width="9.85546875" style="33" customWidth="1"/>
    <col min="8450" max="8450" width="15.5703125" style="33" customWidth="1"/>
    <col min="8451" max="8451" width="21.140625" style="33" customWidth="1"/>
    <col min="8452" max="8452" width="21.28515625" style="33" customWidth="1"/>
    <col min="8453" max="8453" width="16" style="33" customWidth="1"/>
    <col min="8454" max="8704" width="9.140625" style="33"/>
    <col min="8705" max="8705" width="9.85546875" style="33" customWidth="1"/>
    <col min="8706" max="8706" width="15.5703125" style="33" customWidth="1"/>
    <col min="8707" max="8707" width="21.140625" style="33" customWidth="1"/>
    <col min="8708" max="8708" width="21.28515625" style="33" customWidth="1"/>
    <col min="8709" max="8709" width="16" style="33" customWidth="1"/>
    <col min="8710" max="8960" width="9.140625" style="33"/>
    <col min="8961" max="8961" width="9.85546875" style="33" customWidth="1"/>
    <col min="8962" max="8962" width="15.5703125" style="33" customWidth="1"/>
    <col min="8963" max="8963" width="21.140625" style="33" customWidth="1"/>
    <col min="8964" max="8964" width="21.28515625" style="33" customWidth="1"/>
    <col min="8965" max="8965" width="16" style="33" customWidth="1"/>
    <col min="8966" max="9216" width="9.140625" style="33"/>
    <col min="9217" max="9217" width="9.85546875" style="33" customWidth="1"/>
    <col min="9218" max="9218" width="15.5703125" style="33" customWidth="1"/>
    <col min="9219" max="9219" width="21.140625" style="33" customWidth="1"/>
    <col min="9220" max="9220" width="21.28515625" style="33" customWidth="1"/>
    <col min="9221" max="9221" width="16" style="33" customWidth="1"/>
    <col min="9222" max="9472" width="9.140625" style="33"/>
    <col min="9473" max="9473" width="9.85546875" style="33" customWidth="1"/>
    <col min="9474" max="9474" width="15.5703125" style="33" customWidth="1"/>
    <col min="9475" max="9475" width="21.140625" style="33" customWidth="1"/>
    <col min="9476" max="9476" width="21.28515625" style="33" customWidth="1"/>
    <col min="9477" max="9477" width="16" style="33" customWidth="1"/>
    <col min="9478" max="9728" width="9.140625" style="33"/>
    <col min="9729" max="9729" width="9.85546875" style="33" customWidth="1"/>
    <col min="9730" max="9730" width="15.5703125" style="33" customWidth="1"/>
    <col min="9731" max="9731" width="21.140625" style="33" customWidth="1"/>
    <col min="9732" max="9732" width="21.28515625" style="33" customWidth="1"/>
    <col min="9733" max="9733" width="16" style="33" customWidth="1"/>
    <col min="9734" max="9984" width="9.140625" style="33"/>
    <col min="9985" max="9985" width="9.85546875" style="33" customWidth="1"/>
    <col min="9986" max="9986" width="15.5703125" style="33" customWidth="1"/>
    <col min="9987" max="9987" width="21.140625" style="33" customWidth="1"/>
    <col min="9988" max="9988" width="21.28515625" style="33" customWidth="1"/>
    <col min="9989" max="9989" width="16" style="33" customWidth="1"/>
    <col min="9990" max="10240" width="9.140625" style="33"/>
    <col min="10241" max="10241" width="9.85546875" style="33" customWidth="1"/>
    <col min="10242" max="10242" width="15.5703125" style="33" customWidth="1"/>
    <col min="10243" max="10243" width="21.140625" style="33" customWidth="1"/>
    <col min="10244" max="10244" width="21.28515625" style="33" customWidth="1"/>
    <col min="10245" max="10245" width="16" style="33" customWidth="1"/>
    <col min="10246" max="10496" width="9.140625" style="33"/>
    <col min="10497" max="10497" width="9.85546875" style="33" customWidth="1"/>
    <col min="10498" max="10498" width="15.5703125" style="33" customWidth="1"/>
    <col min="10499" max="10499" width="21.140625" style="33" customWidth="1"/>
    <col min="10500" max="10500" width="21.28515625" style="33" customWidth="1"/>
    <col min="10501" max="10501" width="16" style="33" customWidth="1"/>
    <col min="10502" max="10752" width="9.140625" style="33"/>
    <col min="10753" max="10753" width="9.85546875" style="33" customWidth="1"/>
    <col min="10754" max="10754" width="15.5703125" style="33" customWidth="1"/>
    <col min="10755" max="10755" width="21.140625" style="33" customWidth="1"/>
    <col min="10756" max="10756" width="21.28515625" style="33" customWidth="1"/>
    <col min="10757" max="10757" width="16" style="33" customWidth="1"/>
    <col min="10758" max="11008" width="9.140625" style="33"/>
    <col min="11009" max="11009" width="9.85546875" style="33" customWidth="1"/>
    <col min="11010" max="11010" width="15.5703125" style="33" customWidth="1"/>
    <col min="11011" max="11011" width="21.140625" style="33" customWidth="1"/>
    <col min="11012" max="11012" width="21.28515625" style="33" customWidth="1"/>
    <col min="11013" max="11013" width="16" style="33" customWidth="1"/>
    <col min="11014" max="11264" width="9.140625" style="33"/>
    <col min="11265" max="11265" width="9.85546875" style="33" customWidth="1"/>
    <col min="11266" max="11266" width="15.5703125" style="33" customWidth="1"/>
    <col min="11267" max="11267" width="21.140625" style="33" customWidth="1"/>
    <col min="11268" max="11268" width="21.28515625" style="33" customWidth="1"/>
    <col min="11269" max="11269" width="16" style="33" customWidth="1"/>
    <col min="11270" max="11520" width="9.140625" style="33"/>
    <col min="11521" max="11521" width="9.85546875" style="33" customWidth="1"/>
    <col min="11522" max="11522" width="15.5703125" style="33" customWidth="1"/>
    <col min="11523" max="11523" width="21.140625" style="33" customWidth="1"/>
    <col min="11524" max="11524" width="21.28515625" style="33" customWidth="1"/>
    <col min="11525" max="11525" width="16" style="33" customWidth="1"/>
    <col min="11526" max="11776" width="9.140625" style="33"/>
    <col min="11777" max="11777" width="9.85546875" style="33" customWidth="1"/>
    <col min="11778" max="11778" width="15.5703125" style="33" customWidth="1"/>
    <col min="11779" max="11779" width="21.140625" style="33" customWidth="1"/>
    <col min="11780" max="11780" width="21.28515625" style="33" customWidth="1"/>
    <col min="11781" max="11781" width="16" style="33" customWidth="1"/>
    <col min="11782" max="12032" width="9.140625" style="33"/>
    <col min="12033" max="12033" width="9.85546875" style="33" customWidth="1"/>
    <col min="12034" max="12034" width="15.5703125" style="33" customWidth="1"/>
    <col min="12035" max="12035" width="21.140625" style="33" customWidth="1"/>
    <col min="12036" max="12036" width="21.28515625" style="33" customWidth="1"/>
    <col min="12037" max="12037" width="16" style="33" customWidth="1"/>
    <col min="12038" max="12288" width="9.140625" style="33"/>
    <col min="12289" max="12289" width="9.85546875" style="33" customWidth="1"/>
    <col min="12290" max="12290" width="15.5703125" style="33" customWidth="1"/>
    <col min="12291" max="12291" width="21.140625" style="33" customWidth="1"/>
    <col min="12292" max="12292" width="21.28515625" style="33" customWidth="1"/>
    <col min="12293" max="12293" width="16" style="33" customWidth="1"/>
    <col min="12294" max="12544" width="9.140625" style="33"/>
    <col min="12545" max="12545" width="9.85546875" style="33" customWidth="1"/>
    <col min="12546" max="12546" width="15.5703125" style="33" customWidth="1"/>
    <col min="12547" max="12547" width="21.140625" style="33" customWidth="1"/>
    <col min="12548" max="12548" width="21.28515625" style="33" customWidth="1"/>
    <col min="12549" max="12549" width="16" style="33" customWidth="1"/>
    <col min="12550" max="12800" width="9.140625" style="33"/>
    <col min="12801" max="12801" width="9.85546875" style="33" customWidth="1"/>
    <col min="12802" max="12802" width="15.5703125" style="33" customWidth="1"/>
    <col min="12803" max="12803" width="21.140625" style="33" customWidth="1"/>
    <col min="12804" max="12804" width="21.28515625" style="33" customWidth="1"/>
    <col min="12805" max="12805" width="16" style="33" customWidth="1"/>
    <col min="12806" max="13056" width="9.140625" style="33"/>
    <col min="13057" max="13057" width="9.85546875" style="33" customWidth="1"/>
    <col min="13058" max="13058" width="15.5703125" style="33" customWidth="1"/>
    <col min="13059" max="13059" width="21.140625" style="33" customWidth="1"/>
    <col min="13060" max="13060" width="21.28515625" style="33" customWidth="1"/>
    <col min="13061" max="13061" width="16" style="33" customWidth="1"/>
    <col min="13062" max="13312" width="9.140625" style="33"/>
    <col min="13313" max="13313" width="9.85546875" style="33" customWidth="1"/>
    <col min="13314" max="13314" width="15.5703125" style="33" customWidth="1"/>
    <col min="13315" max="13315" width="21.140625" style="33" customWidth="1"/>
    <col min="13316" max="13316" width="21.28515625" style="33" customWidth="1"/>
    <col min="13317" max="13317" width="16" style="33" customWidth="1"/>
    <col min="13318" max="13568" width="9.140625" style="33"/>
    <col min="13569" max="13569" width="9.85546875" style="33" customWidth="1"/>
    <col min="13570" max="13570" width="15.5703125" style="33" customWidth="1"/>
    <col min="13571" max="13571" width="21.140625" style="33" customWidth="1"/>
    <col min="13572" max="13572" width="21.28515625" style="33" customWidth="1"/>
    <col min="13573" max="13573" width="16" style="33" customWidth="1"/>
    <col min="13574" max="13824" width="9.140625" style="33"/>
    <col min="13825" max="13825" width="9.85546875" style="33" customWidth="1"/>
    <col min="13826" max="13826" width="15.5703125" style="33" customWidth="1"/>
    <col min="13827" max="13827" width="21.140625" style="33" customWidth="1"/>
    <col min="13828" max="13828" width="21.28515625" style="33" customWidth="1"/>
    <col min="13829" max="13829" width="16" style="33" customWidth="1"/>
    <col min="13830" max="14080" width="9.140625" style="33"/>
    <col min="14081" max="14081" width="9.85546875" style="33" customWidth="1"/>
    <col min="14082" max="14082" width="15.5703125" style="33" customWidth="1"/>
    <col min="14083" max="14083" width="21.140625" style="33" customWidth="1"/>
    <col min="14084" max="14084" width="21.28515625" style="33" customWidth="1"/>
    <col min="14085" max="14085" width="16" style="33" customWidth="1"/>
    <col min="14086" max="14336" width="9.140625" style="33"/>
    <col min="14337" max="14337" width="9.85546875" style="33" customWidth="1"/>
    <col min="14338" max="14338" width="15.5703125" style="33" customWidth="1"/>
    <col min="14339" max="14339" width="21.140625" style="33" customWidth="1"/>
    <col min="14340" max="14340" width="21.28515625" style="33" customWidth="1"/>
    <col min="14341" max="14341" width="16" style="33" customWidth="1"/>
    <col min="14342" max="14592" width="9.140625" style="33"/>
    <col min="14593" max="14593" width="9.85546875" style="33" customWidth="1"/>
    <col min="14594" max="14594" width="15.5703125" style="33" customWidth="1"/>
    <col min="14595" max="14595" width="21.140625" style="33" customWidth="1"/>
    <col min="14596" max="14596" width="21.28515625" style="33" customWidth="1"/>
    <col min="14597" max="14597" width="16" style="33" customWidth="1"/>
    <col min="14598" max="14848" width="9.140625" style="33"/>
    <col min="14849" max="14849" width="9.85546875" style="33" customWidth="1"/>
    <col min="14850" max="14850" width="15.5703125" style="33" customWidth="1"/>
    <col min="14851" max="14851" width="21.140625" style="33" customWidth="1"/>
    <col min="14852" max="14852" width="21.28515625" style="33" customWidth="1"/>
    <col min="14853" max="14853" width="16" style="33" customWidth="1"/>
    <col min="14854" max="15104" width="9.140625" style="33"/>
    <col min="15105" max="15105" width="9.85546875" style="33" customWidth="1"/>
    <col min="15106" max="15106" width="15.5703125" style="33" customWidth="1"/>
    <col min="15107" max="15107" width="21.140625" style="33" customWidth="1"/>
    <col min="15108" max="15108" width="21.28515625" style="33" customWidth="1"/>
    <col min="15109" max="15109" width="16" style="33" customWidth="1"/>
    <col min="15110" max="15360" width="9.140625" style="33"/>
    <col min="15361" max="15361" width="9.85546875" style="33" customWidth="1"/>
    <col min="15362" max="15362" width="15.5703125" style="33" customWidth="1"/>
    <col min="15363" max="15363" width="21.140625" style="33" customWidth="1"/>
    <col min="15364" max="15364" width="21.28515625" style="33" customWidth="1"/>
    <col min="15365" max="15365" width="16" style="33" customWidth="1"/>
    <col min="15366" max="15616" width="9.140625" style="33"/>
    <col min="15617" max="15617" width="9.85546875" style="33" customWidth="1"/>
    <col min="15618" max="15618" width="15.5703125" style="33" customWidth="1"/>
    <col min="15619" max="15619" width="21.140625" style="33" customWidth="1"/>
    <col min="15620" max="15620" width="21.28515625" style="33" customWidth="1"/>
    <col min="15621" max="15621" width="16" style="33" customWidth="1"/>
    <col min="15622" max="15872" width="9.140625" style="33"/>
    <col min="15873" max="15873" width="9.85546875" style="33" customWidth="1"/>
    <col min="15874" max="15874" width="15.5703125" style="33" customWidth="1"/>
    <col min="15875" max="15875" width="21.140625" style="33" customWidth="1"/>
    <col min="15876" max="15876" width="21.28515625" style="33" customWidth="1"/>
    <col min="15877" max="15877" width="16" style="33" customWidth="1"/>
    <col min="15878" max="16128" width="9.140625" style="33"/>
    <col min="16129" max="16129" width="9.85546875" style="33" customWidth="1"/>
    <col min="16130" max="16130" width="15.5703125" style="33" customWidth="1"/>
    <col min="16131" max="16131" width="21.140625" style="33" customWidth="1"/>
    <col min="16132" max="16132" width="21.28515625" style="33" customWidth="1"/>
    <col min="16133" max="16133" width="16" style="33" customWidth="1"/>
    <col min="16134" max="16384" width="9.140625" style="33"/>
  </cols>
  <sheetData>
    <row r="1" spans="1:8" ht="18" customHeight="1" x14ac:dyDescent="0.25">
      <c r="A1" s="239" t="s">
        <v>4</v>
      </c>
      <c r="B1" s="239"/>
      <c r="C1" s="239"/>
      <c r="D1" s="239"/>
      <c r="E1" s="239"/>
    </row>
    <row r="2" spans="1:8" ht="21.75" customHeight="1" thickBot="1" x14ac:dyDescent="0.3">
      <c r="A2" s="249" t="s">
        <v>55</v>
      </c>
      <c r="B2" s="249"/>
      <c r="C2" s="249"/>
      <c r="D2" s="249"/>
      <c r="E2" s="249"/>
    </row>
    <row r="3" spans="1:8" ht="21" customHeight="1" thickTop="1" thickBot="1" x14ac:dyDescent="0.3">
      <c r="A3" s="250" t="s">
        <v>48</v>
      </c>
      <c r="B3" s="250"/>
      <c r="C3" s="250"/>
      <c r="D3" s="252" t="s">
        <v>91</v>
      </c>
      <c r="E3" s="252"/>
    </row>
    <row r="4" spans="1:8" ht="24.75" customHeight="1" x14ac:dyDescent="0.25">
      <c r="A4" s="251"/>
      <c r="B4" s="251"/>
      <c r="C4" s="251"/>
      <c r="D4" s="2" t="s">
        <v>71</v>
      </c>
      <c r="E4" s="2" t="s">
        <v>23</v>
      </c>
      <c r="F4" s="114" t="s">
        <v>187</v>
      </c>
      <c r="H4" s="33" t="s">
        <v>204</v>
      </c>
    </row>
    <row r="5" spans="1:8" ht="21" customHeight="1" x14ac:dyDescent="0.25">
      <c r="A5" s="253" t="s">
        <v>73</v>
      </c>
      <c r="B5" s="255" t="s">
        <v>96</v>
      </c>
      <c r="C5" s="39" t="s">
        <v>9</v>
      </c>
      <c r="D5" s="38">
        <v>8580</v>
      </c>
      <c r="E5" s="70">
        <v>2.0774818401937045</v>
      </c>
      <c r="F5" s="115">
        <f t="shared" ref="F5:F10" si="0">D5/413000*100</f>
        <v>2.0774818401937045</v>
      </c>
      <c r="H5" s="33">
        <v>8579.9999999999927</v>
      </c>
    </row>
    <row r="6" spans="1:8" ht="21" customHeight="1" x14ac:dyDescent="0.25">
      <c r="A6" s="254"/>
      <c r="B6" s="256"/>
      <c r="C6" s="40" t="s">
        <v>10</v>
      </c>
      <c r="D6" s="37">
        <v>103994.00000000001</v>
      </c>
      <c r="E6" s="70">
        <v>25.180145278450368</v>
      </c>
      <c r="F6" s="115">
        <f t="shared" si="0"/>
        <v>25.180145278450368</v>
      </c>
      <c r="H6" s="33">
        <v>103994</v>
      </c>
    </row>
    <row r="7" spans="1:8" ht="21" customHeight="1" x14ac:dyDescent="0.25">
      <c r="A7" s="254"/>
      <c r="B7" s="256"/>
      <c r="C7" s="40" t="s">
        <v>11</v>
      </c>
      <c r="D7" s="37">
        <v>13724</v>
      </c>
      <c r="E7" s="70">
        <v>3.323002421307506</v>
      </c>
      <c r="F7" s="115">
        <f t="shared" si="0"/>
        <v>3.323002421307506</v>
      </c>
      <c r="H7" s="33">
        <v>13724</v>
      </c>
    </row>
    <row r="8" spans="1:8" ht="21" customHeight="1" x14ac:dyDescent="0.25">
      <c r="A8" s="254"/>
      <c r="B8" s="256"/>
      <c r="C8" s="40" t="s">
        <v>12</v>
      </c>
      <c r="D8" s="37">
        <v>138764</v>
      </c>
      <c r="E8" s="70">
        <v>33.599031476997574</v>
      </c>
      <c r="F8" s="115">
        <f t="shared" si="0"/>
        <v>33.599031476997574</v>
      </c>
      <c r="H8" s="33">
        <v>138764</v>
      </c>
    </row>
    <row r="9" spans="1:8" ht="21" customHeight="1" x14ac:dyDescent="0.25">
      <c r="A9" s="254"/>
      <c r="B9" s="256"/>
      <c r="C9" s="41" t="s">
        <v>13</v>
      </c>
      <c r="D9" s="69">
        <v>178</v>
      </c>
      <c r="E9" s="70">
        <v>4.3099273607748186E-2</v>
      </c>
      <c r="F9" s="115">
        <f t="shared" si="0"/>
        <v>4.3099273607748186E-2</v>
      </c>
      <c r="H9" s="33">
        <v>178</v>
      </c>
    </row>
    <row r="10" spans="1:8" ht="21" customHeight="1" thickBot="1" x14ac:dyDescent="0.3">
      <c r="A10" s="254"/>
      <c r="B10" s="257"/>
      <c r="C10" s="41" t="s">
        <v>14</v>
      </c>
      <c r="D10" s="69">
        <v>147759.99999999997</v>
      </c>
      <c r="E10" s="70">
        <v>35.777239709443094</v>
      </c>
      <c r="F10" s="116">
        <f t="shared" si="0"/>
        <v>35.777239709443094</v>
      </c>
      <c r="H10" s="33">
        <v>147759.99999999997</v>
      </c>
    </row>
    <row r="11" spans="1:8" ht="21" customHeight="1" thickBot="1" x14ac:dyDescent="0.3">
      <c r="A11" s="254"/>
      <c r="B11" s="245" t="s">
        <v>0</v>
      </c>
      <c r="C11" s="245"/>
      <c r="D11" s="71">
        <f>SUM(D5:D10)</f>
        <v>413000</v>
      </c>
      <c r="E11" s="74">
        <f>D11/D19*100</f>
        <v>21.134897963987772</v>
      </c>
      <c r="F11" s="122">
        <f>D11/D19*100</f>
        <v>21.134897963987772</v>
      </c>
      <c r="H11" s="175">
        <f>SUM(H5:H10)</f>
        <v>413000</v>
      </c>
    </row>
    <row r="12" spans="1:8" ht="21" customHeight="1" x14ac:dyDescent="0.25">
      <c r="A12" s="254"/>
      <c r="B12" s="255" t="s">
        <v>97</v>
      </c>
      <c r="C12" s="39" t="s">
        <v>9</v>
      </c>
      <c r="D12" s="125">
        <v>39281.000000000007</v>
      </c>
      <c r="E12" s="70">
        <v>2.5488704923840815</v>
      </c>
      <c r="F12" s="119">
        <f t="shared" ref="F12:F17" si="1">D12/1541114*100</f>
        <v>2.548870492384081</v>
      </c>
      <c r="H12" s="33">
        <v>39281.000000000007</v>
      </c>
    </row>
    <row r="13" spans="1:8" ht="21" customHeight="1" x14ac:dyDescent="0.25">
      <c r="A13" s="254"/>
      <c r="B13" s="256"/>
      <c r="C13" s="40" t="s">
        <v>10</v>
      </c>
      <c r="D13" s="37">
        <v>214089.99999999997</v>
      </c>
      <c r="E13" s="70">
        <v>13.891898976973799</v>
      </c>
      <c r="F13" s="120">
        <f t="shared" si="1"/>
        <v>13.891898976973799</v>
      </c>
      <c r="H13" s="33">
        <v>214089.99999999994</v>
      </c>
    </row>
    <row r="14" spans="1:8" ht="21" customHeight="1" x14ac:dyDescent="0.25">
      <c r="A14" s="254"/>
      <c r="B14" s="256"/>
      <c r="C14" s="40" t="s">
        <v>11</v>
      </c>
      <c r="D14" s="37">
        <v>313803.99999999994</v>
      </c>
      <c r="E14" s="70">
        <v>20.362153610959343</v>
      </c>
      <c r="F14" s="120">
        <f t="shared" si="1"/>
        <v>20.362153610959339</v>
      </c>
      <c r="H14" s="33">
        <v>313803.99999999994</v>
      </c>
    </row>
    <row r="15" spans="1:8" ht="21" customHeight="1" x14ac:dyDescent="0.25">
      <c r="A15" s="254"/>
      <c r="B15" s="256"/>
      <c r="C15" s="40" t="s">
        <v>12</v>
      </c>
      <c r="D15" s="37">
        <v>47093.999999999985</v>
      </c>
      <c r="E15" s="70">
        <v>3.0558414238012239</v>
      </c>
      <c r="F15" s="120">
        <f t="shared" si="1"/>
        <v>3.0558414238012235</v>
      </c>
      <c r="H15" s="33">
        <v>47093.999999999985</v>
      </c>
    </row>
    <row r="16" spans="1:8" ht="21" customHeight="1" x14ac:dyDescent="0.25">
      <c r="A16" s="254"/>
      <c r="B16" s="256"/>
      <c r="C16" s="41" t="s">
        <v>13</v>
      </c>
      <c r="D16" s="69">
        <v>94356.999999999985</v>
      </c>
      <c r="E16" s="70">
        <v>6.1226489409608886</v>
      </c>
      <c r="F16" s="120">
        <f t="shared" si="1"/>
        <v>6.1226489409608886</v>
      </c>
      <c r="H16" s="33">
        <v>94356.999999999985</v>
      </c>
    </row>
    <row r="17" spans="1:8" ht="21" customHeight="1" thickBot="1" x14ac:dyDescent="0.3">
      <c r="A17" s="254"/>
      <c r="B17" s="256"/>
      <c r="C17" s="41" t="s">
        <v>14</v>
      </c>
      <c r="D17" s="69">
        <v>832487.99999999988</v>
      </c>
      <c r="E17" s="70">
        <v>54.018586554920667</v>
      </c>
      <c r="F17" s="120">
        <f t="shared" si="1"/>
        <v>54.018586554920653</v>
      </c>
      <c r="H17" s="33">
        <v>832487.99999999988</v>
      </c>
    </row>
    <row r="18" spans="1:8" ht="21" customHeight="1" thickBot="1" x14ac:dyDescent="0.3">
      <c r="A18" s="110"/>
      <c r="B18" s="245" t="s">
        <v>0</v>
      </c>
      <c r="C18" s="245"/>
      <c r="D18" s="113">
        <f>SUM(D12:D17)</f>
        <v>1541113.9999999998</v>
      </c>
      <c r="E18" s="74">
        <f>D18/D19*100</f>
        <v>78.865102036012217</v>
      </c>
      <c r="F18" s="123">
        <f>D18/D19*100</f>
        <v>78.865102036012217</v>
      </c>
      <c r="H18" s="175">
        <f>SUM(H12:H17)</f>
        <v>1541113.9999999998</v>
      </c>
    </row>
    <row r="19" spans="1:8" ht="21" customHeight="1" x14ac:dyDescent="0.25">
      <c r="A19" s="258" t="s">
        <v>202</v>
      </c>
      <c r="B19" s="258"/>
      <c r="C19" s="258"/>
      <c r="D19" s="172">
        <f>D11+D18</f>
        <v>1954113.9999999998</v>
      </c>
      <c r="E19" s="74">
        <f>D19/D25*100</f>
        <v>99.078833554228055</v>
      </c>
      <c r="F19" s="173">
        <f>D19/D25*100</f>
        <v>99.078833554228055</v>
      </c>
      <c r="G19" s="45">
        <f>E11+E18</f>
        <v>99.999999999999986</v>
      </c>
    </row>
    <row r="20" spans="1:8" ht="21" customHeight="1" x14ac:dyDescent="0.25">
      <c r="A20" s="246" t="s">
        <v>110</v>
      </c>
      <c r="B20" s="246"/>
      <c r="C20" s="111" t="s">
        <v>70</v>
      </c>
      <c r="D20" s="92">
        <v>0</v>
      </c>
      <c r="E20" s="126">
        <f>D20/D22*100</f>
        <v>0</v>
      </c>
      <c r="F20" s="115">
        <f>D20/4843*100</f>
        <v>0</v>
      </c>
    </row>
    <row r="21" spans="1:8" ht="21" customHeight="1" x14ac:dyDescent="0.25">
      <c r="A21" s="247"/>
      <c r="B21" s="247"/>
      <c r="C21" s="42" t="s">
        <v>69</v>
      </c>
      <c r="D21" s="69">
        <v>18168.000000000007</v>
      </c>
      <c r="E21" s="70">
        <f>D21/D22*100</f>
        <v>100</v>
      </c>
      <c r="F21" s="115">
        <f>D21/D22*100</f>
        <v>100</v>
      </c>
    </row>
    <row r="22" spans="1:8" ht="25.5" customHeight="1" thickBot="1" x14ac:dyDescent="0.3">
      <c r="A22" s="259" t="s">
        <v>203</v>
      </c>
      <c r="B22" s="259"/>
      <c r="C22" s="259"/>
      <c r="D22" s="187">
        <f>SUM(D20:D21)</f>
        <v>18168.000000000007</v>
      </c>
      <c r="E22" s="83">
        <f>D22/D25*100</f>
        <v>0.92116644577195395</v>
      </c>
      <c r="F22" s="123">
        <f>E22/E25*100</f>
        <v>0.91275842146248376</v>
      </c>
    </row>
    <row r="23" spans="1:8" ht="24.75" customHeight="1" thickTop="1" thickBot="1" x14ac:dyDescent="0.3">
      <c r="A23" s="190" t="s">
        <v>209</v>
      </c>
      <c r="B23" s="191"/>
      <c r="C23" s="191"/>
      <c r="D23" s="192">
        <f>D11+D20</f>
        <v>413000</v>
      </c>
      <c r="E23" s="193">
        <f>D23/D25*100</f>
        <v>20.940210375595377</v>
      </c>
      <c r="F23" s="188"/>
    </row>
    <row r="24" spans="1:8" ht="23.25" customHeight="1" thickTop="1" thickBot="1" x14ac:dyDescent="0.3">
      <c r="A24" s="189" t="s">
        <v>210</v>
      </c>
      <c r="B24" s="183"/>
      <c r="C24" s="183"/>
      <c r="D24" s="118">
        <f>D18+D21</f>
        <v>1559281.9999999998</v>
      </c>
      <c r="E24" s="194">
        <f>D24/D25*100</f>
        <v>79.059789624404615</v>
      </c>
      <c r="F24" s="188"/>
    </row>
    <row r="25" spans="1:8" ht="24.75" customHeight="1" thickTop="1" thickBot="1" x14ac:dyDescent="0.3">
      <c r="A25" s="112"/>
      <c r="B25" s="248" t="s">
        <v>30</v>
      </c>
      <c r="C25" s="248"/>
      <c r="D25" s="118">
        <f>D22+D19</f>
        <v>1972281.9999999998</v>
      </c>
      <c r="E25" s="117">
        <f>E11+E18+E22</f>
        <v>100.92116644577195</v>
      </c>
      <c r="F25" s="124">
        <f>F11+F18+F22</f>
        <v>100.91275842146247</v>
      </c>
    </row>
    <row r="26" spans="1:8" ht="12" customHeight="1" thickTop="1" x14ac:dyDescent="0.25">
      <c r="D26" s="174"/>
      <c r="E26" s="45"/>
      <c r="F26" s="45"/>
    </row>
    <row r="27" spans="1:8" ht="11.25" customHeight="1" x14ac:dyDescent="0.25"/>
    <row r="28" spans="1:8" x14ac:dyDescent="0.25">
      <c r="D28" s="174">
        <f>D23+D18+D22</f>
        <v>1972281.9999999998</v>
      </c>
    </row>
    <row r="29" spans="1:8" x14ac:dyDescent="0.25">
      <c r="E29" s="45">
        <f>E19+E22</f>
        <v>100.00000000000001</v>
      </c>
    </row>
  </sheetData>
  <mergeCells count="13">
    <mergeCell ref="B18:C18"/>
    <mergeCell ref="A20:B21"/>
    <mergeCell ref="B25:C25"/>
    <mergeCell ref="A1:E1"/>
    <mergeCell ref="A2:E2"/>
    <mergeCell ref="A3:C4"/>
    <mergeCell ref="D3:E3"/>
    <mergeCell ref="A5:A17"/>
    <mergeCell ref="B5:B10"/>
    <mergeCell ref="B11:C11"/>
    <mergeCell ref="B12:B17"/>
    <mergeCell ref="A19:C19"/>
    <mergeCell ref="A22:C22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25"/>
  <sheetViews>
    <sheetView rightToLeft="1" view="pageBreakPreview" zoomScaleNormal="90" zoomScaleSheetLayoutView="100" workbookViewId="0">
      <selection activeCell="O17" sqref="O17"/>
    </sheetView>
  </sheetViews>
  <sheetFormatPr defaultColWidth="9.140625" defaultRowHeight="14.25" x14ac:dyDescent="0.25"/>
  <cols>
    <col min="1" max="1" width="37.28515625" style="24" customWidth="1"/>
    <col min="2" max="2" width="15" style="24" customWidth="1"/>
    <col min="3" max="3" width="14.7109375" style="24" customWidth="1"/>
    <col min="4" max="4" width="0.7109375" style="33" customWidth="1"/>
    <col min="5" max="7" width="14.7109375" style="33" customWidth="1"/>
    <col min="8" max="16384" width="9.140625" style="24"/>
  </cols>
  <sheetData>
    <row r="1" spans="1:11" ht="21" customHeight="1" x14ac:dyDescent="0.25">
      <c r="A1" s="239" t="s">
        <v>5</v>
      </c>
      <c r="B1" s="239"/>
      <c r="C1" s="239"/>
      <c r="D1" s="239"/>
      <c r="E1" s="239"/>
      <c r="F1" s="239"/>
      <c r="G1" s="94"/>
    </row>
    <row r="2" spans="1:11" ht="34.5" customHeight="1" thickBot="1" x14ac:dyDescent="0.3">
      <c r="A2" s="260" t="s">
        <v>183</v>
      </c>
      <c r="B2" s="260"/>
      <c r="C2" s="260"/>
      <c r="D2" s="260"/>
      <c r="E2" s="260"/>
      <c r="F2" s="260"/>
      <c r="G2" s="95"/>
    </row>
    <row r="3" spans="1:11" ht="21.75" customHeight="1" thickTop="1" x14ac:dyDescent="0.25">
      <c r="A3" s="263" t="s">
        <v>180</v>
      </c>
      <c r="B3" s="250" t="s">
        <v>181</v>
      </c>
      <c r="C3" s="250"/>
      <c r="D3" s="250"/>
      <c r="E3" s="250"/>
      <c r="F3" s="250"/>
      <c r="G3" s="4"/>
      <c r="I3" s="262" t="s">
        <v>174</v>
      </c>
      <c r="J3" s="262"/>
    </row>
    <row r="4" spans="1:11" s="33" customFormat="1" ht="17.25" customHeight="1" x14ac:dyDescent="0.25">
      <c r="A4" s="264"/>
      <c r="B4" s="266" t="s">
        <v>70</v>
      </c>
      <c r="C4" s="266"/>
      <c r="D4" s="89"/>
      <c r="E4" s="266" t="s">
        <v>77</v>
      </c>
      <c r="F4" s="266"/>
      <c r="G4" s="4"/>
      <c r="H4" s="261" t="s">
        <v>74</v>
      </c>
      <c r="I4" s="90"/>
      <c r="J4" s="90"/>
    </row>
    <row r="5" spans="1:11" ht="22.5" customHeight="1" x14ac:dyDescent="0.25">
      <c r="A5" s="265"/>
      <c r="B5" s="9" t="s">
        <v>182</v>
      </c>
      <c r="C5" s="9" t="s">
        <v>184</v>
      </c>
      <c r="D5" s="9"/>
      <c r="E5" s="2" t="s">
        <v>182</v>
      </c>
      <c r="F5" s="2" t="s">
        <v>185</v>
      </c>
      <c r="G5" s="97"/>
      <c r="H5" s="261"/>
      <c r="I5" s="2" t="s">
        <v>70</v>
      </c>
      <c r="J5" s="2" t="s">
        <v>77</v>
      </c>
      <c r="K5" s="33" t="s">
        <v>156</v>
      </c>
    </row>
    <row r="6" spans="1:11" ht="20.100000000000001" customHeight="1" x14ac:dyDescent="0.25">
      <c r="A6" s="176" t="s">
        <v>56</v>
      </c>
      <c r="B6" s="38">
        <v>0</v>
      </c>
      <c r="C6" s="67">
        <f>C14</f>
        <v>0</v>
      </c>
      <c r="D6" s="93"/>
      <c r="E6" s="38">
        <v>18</v>
      </c>
      <c r="F6" s="67">
        <f>E6/133*100</f>
        <v>13.533834586466165</v>
      </c>
      <c r="G6" s="23"/>
      <c r="H6" s="46" t="s">
        <v>141</v>
      </c>
      <c r="I6" s="24">
        <v>0</v>
      </c>
      <c r="J6" s="24">
        <v>18</v>
      </c>
      <c r="K6" s="24">
        <v>18</v>
      </c>
    </row>
    <row r="7" spans="1:11" ht="20.100000000000001" customHeight="1" x14ac:dyDescent="0.25">
      <c r="A7" s="177" t="s">
        <v>78</v>
      </c>
      <c r="B7" s="178">
        <v>0</v>
      </c>
      <c r="C7" s="179">
        <f t="shared" ref="C7:C24" si="0">C15</f>
        <v>0</v>
      </c>
      <c r="D7" s="180"/>
      <c r="E7" s="178">
        <v>0</v>
      </c>
      <c r="F7" s="179">
        <f t="shared" ref="F7:F23" si="1">E7/133*100</f>
        <v>0</v>
      </c>
      <c r="G7" s="23"/>
      <c r="H7" s="46">
        <v>2</v>
      </c>
      <c r="I7" s="24">
        <v>0</v>
      </c>
      <c r="J7" s="24">
        <v>0</v>
      </c>
      <c r="K7" s="24">
        <v>0</v>
      </c>
    </row>
    <row r="8" spans="1:11" ht="20.100000000000001" customHeight="1" x14ac:dyDescent="0.25">
      <c r="A8" s="177" t="s">
        <v>57</v>
      </c>
      <c r="B8" s="178">
        <v>0</v>
      </c>
      <c r="C8" s="179">
        <f t="shared" si="0"/>
        <v>0</v>
      </c>
      <c r="D8" s="180"/>
      <c r="E8" s="178">
        <v>2</v>
      </c>
      <c r="F8" s="179">
        <f t="shared" si="1"/>
        <v>1.5037593984962405</v>
      </c>
      <c r="G8" s="23"/>
      <c r="H8" s="46" t="s">
        <v>142</v>
      </c>
      <c r="I8" s="24">
        <v>1</v>
      </c>
      <c r="J8" s="24">
        <v>1</v>
      </c>
      <c r="K8" s="24">
        <v>2</v>
      </c>
    </row>
    <row r="9" spans="1:11" ht="20.100000000000001" customHeight="1" x14ac:dyDescent="0.25">
      <c r="A9" s="177" t="s">
        <v>79</v>
      </c>
      <c r="B9" s="178">
        <v>0</v>
      </c>
      <c r="C9" s="179">
        <f t="shared" si="0"/>
        <v>0</v>
      </c>
      <c r="D9" s="180"/>
      <c r="E9" s="178">
        <v>2</v>
      </c>
      <c r="F9" s="179">
        <f t="shared" si="1"/>
        <v>1.5037593984962405</v>
      </c>
      <c r="G9" s="23"/>
      <c r="H9" s="46" t="s">
        <v>143</v>
      </c>
      <c r="I9" s="24">
        <v>0</v>
      </c>
      <c r="J9" s="24">
        <v>2</v>
      </c>
      <c r="K9" s="24">
        <v>2</v>
      </c>
    </row>
    <row r="10" spans="1:11" s="32" customFormat="1" ht="20.100000000000001" customHeight="1" x14ac:dyDescent="0.25">
      <c r="A10" s="177" t="s">
        <v>80</v>
      </c>
      <c r="B10" s="178">
        <v>0</v>
      </c>
      <c r="C10" s="179">
        <f t="shared" si="0"/>
        <v>0</v>
      </c>
      <c r="D10" s="180"/>
      <c r="E10" s="178">
        <v>14</v>
      </c>
      <c r="F10" s="179">
        <f t="shared" si="1"/>
        <v>10.526315789473683</v>
      </c>
      <c r="G10" s="23"/>
      <c r="H10" s="46" t="s">
        <v>144</v>
      </c>
      <c r="I10" s="32">
        <v>0</v>
      </c>
      <c r="J10" s="32">
        <v>14</v>
      </c>
      <c r="K10" s="32">
        <v>14</v>
      </c>
    </row>
    <row r="11" spans="1:11" s="32" customFormat="1" ht="20.100000000000001" customHeight="1" x14ac:dyDescent="0.25">
      <c r="A11" s="177" t="s">
        <v>81</v>
      </c>
      <c r="B11" s="178">
        <v>0</v>
      </c>
      <c r="C11" s="179">
        <f t="shared" si="0"/>
        <v>0</v>
      </c>
      <c r="D11" s="180"/>
      <c r="E11" s="178">
        <v>7</v>
      </c>
      <c r="F11" s="179">
        <f t="shared" si="1"/>
        <v>5.2631578947368416</v>
      </c>
      <c r="G11" s="23"/>
      <c r="H11" s="46" t="s">
        <v>145</v>
      </c>
      <c r="I11" s="32">
        <v>0</v>
      </c>
      <c r="J11" s="32">
        <v>7</v>
      </c>
      <c r="K11" s="32">
        <v>7</v>
      </c>
    </row>
    <row r="12" spans="1:11" s="32" customFormat="1" ht="20.100000000000001" customHeight="1" x14ac:dyDescent="0.25">
      <c r="A12" s="177" t="s">
        <v>82</v>
      </c>
      <c r="B12" s="178">
        <v>0</v>
      </c>
      <c r="C12" s="179">
        <f t="shared" si="0"/>
        <v>0</v>
      </c>
      <c r="D12" s="180"/>
      <c r="E12" s="178">
        <v>1</v>
      </c>
      <c r="F12" s="179">
        <f t="shared" si="1"/>
        <v>0.75187969924812026</v>
      </c>
      <c r="G12" s="23"/>
      <c r="H12" s="46" t="s">
        <v>146</v>
      </c>
      <c r="I12" s="32">
        <v>0</v>
      </c>
      <c r="J12" s="32">
        <v>1</v>
      </c>
      <c r="K12" s="32">
        <v>1</v>
      </c>
    </row>
    <row r="13" spans="1:11" s="32" customFormat="1" ht="20.100000000000001" customHeight="1" x14ac:dyDescent="0.25">
      <c r="A13" s="177" t="s">
        <v>83</v>
      </c>
      <c r="B13" s="178">
        <v>0</v>
      </c>
      <c r="C13" s="179">
        <f t="shared" si="0"/>
        <v>0</v>
      </c>
      <c r="D13" s="180"/>
      <c r="E13" s="178">
        <v>4</v>
      </c>
      <c r="F13" s="179">
        <f t="shared" si="1"/>
        <v>3.007518796992481</v>
      </c>
      <c r="G13" s="23"/>
      <c r="H13" s="46" t="s">
        <v>147</v>
      </c>
      <c r="I13" s="32">
        <v>0</v>
      </c>
      <c r="J13" s="32">
        <v>4</v>
      </c>
      <c r="K13" s="32">
        <v>4</v>
      </c>
    </row>
    <row r="14" spans="1:11" s="32" customFormat="1" ht="20.100000000000001" customHeight="1" x14ac:dyDescent="0.25">
      <c r="A14" s="177" t="s">
        <v>84</v>
      </c>
      <c r="B14" s="178">
        <v>0</v>
      </c>
      <c r="C14" s="179">
        <f t="shared" si="0"/>
        <v>0</v>
      </c>
      <c r="D14" s="180"/>
      <c r="E14" s="178">
        <v>1</v>
      </c>
      <c r="F14" s="179">
        <f t="shared" si="1"/>
        <v>0.75187969924812026</v>
      </c>
      <c r="G14" s="23"/>
      <c r="H14" s="46" t="s">
        <v>148</v>
      </c>
      <c r="I14" s="32">
        <v>0</v>
      </c>
      <c r="J14" s="32">
        <v>1</v>
      </c>
      <c r="K14" s="32">
        <v>1</v>
      </c>
    </row>
    <row r="15" spans="1:11" s="32" customFormat="1" ht="20.100000000000001" customHeight="1" x14ac:dyDescent="0.25">
      <c r="A15" s="177" t="s">
        <v>175</v>
      </c>
      <c r="B15" s="178">
        <v>0</v>
      </c>
      <c r="C15" s="179">
        <f t="shared" si="0"/>
        <v>0</v>
      </c>
      <c r="D15" s="180"/>
      <c r="E15" s="178">
        <v>17</v>
      </c>
      <c r="F15" s="179">
        <f t="shared" si="1"/>
        <v>12.781954887218044</v>
      </c>
      <c r="G15" s="23"/>
      <c r="H15" s="46" t="s">
        <v>149</v>
      </c>
      <c r="I15" s="32">
        <v>0</v>
      </c>
      <c r="J15" s="32">
        <v>17</v>
      </c>
      <c r="K15" s="32">
        <v>17</v>
      </c>
    </row>
    <row r="16" spans="1:11" s="32" customFormat="1" ht="20.100000000000001" customHeight="1" x14ac:dyDescent="0.25">
      <c r="A16" s="177" t="s">
        <v>111</v>
      </c>
      <c r="B16" s="178">
        <v>0</v>
      </c>
      <c r="C16" s="179">
        <f t="shared" si="0"/>
        <v>0</v>
      </c>
      <c r="D16" s="180"/>
      <c r="E16" s="178">
        <v>11</v>
      </c>
      <c r="F16" s="179">
        <f t="shared" si="1"/>
        <v>8.2706766917293226</v>
      </c>
      <c r="G16" s="23"/>
      <c r="H16" s="46" t="s">
        <v>150</v>
      </c>
      <c r="I16" s="32">
        <v>0</v>
      </c>
      <c r="J16" s="32">
        <v>11</v>
      </c>
      <c r="K16" s="32">
        <v>11</v>
      </c>
    </row>
    <row r="17" spans="1:11" s="32" customFormat="1" ht="20.100000000000001" customHeight="1" x14ac:dyDescent="0.25">
      <c r="A17" s="177" t="s">
        <v>112</v>
      </c>
      <c r="B17" s="178">
        <v>0</v>
      </c>
      <c r="C17" s="179">
        <f t="shared" si="0"/>
        <v>0</v>
      </c>
      <c r="D17" s="180"/>
      <c r="E17" s="178">
        <v>6</v>
      </c>
      <c r="F17" s="179">
        <f t="shared" si="1"/>
        <v>4.5112781954887211</v>
      </c>
      <c r="G17" s="23"/>
      <c r="H17" s="46" t="s">
        <v>151</v>
      </c>
      <c r="I17" s="32">
        <v>0</v>
      </c>
      <c r="J17" s="32">
        <v>6</v>
      </c>
      <c r="K17" s="32">
        <v>6</v>
      </c>
    </row>
    <row r="18" spans="1:11" ht="20.100000000000001" customHeight="1" x14ac:dyDescent="0.25">
      <c r="A18" s="177" t="s">
        <v>176</v>
      </c>
      <c r="B18" s="178">
        <v>0</v>
      </c>
      <c r="C18" s="179">
        <f t="shared" si="0"/>
        <v>0</v>
      </c>
      <c r="D18" s="180"/>
      <c r="E18" s="178">
        <v>9</v>
      </c>
      <c r="F18" s="179">
        <f t="shared" si="1"/>
        <v>6.7669172932330826</v>
      </c>
      <c r="G18" s="23"/>
      <c r="H18" s="46" t="s">
        <v>152</v>
      </c>
      <c r="I18" s="24">
        <v>0</v>
      </c>
      <c r="J18" s="24">
        <v>9</v>
      </c>
      <c r="K18" s="24">
        <v>9</v>
      </c>
    </row>
    <row r="19" spans="1:11" ht="20.100000000000001" customHeight="1" x14ac:dyDescent="0.25">
      <c r="A19" s="177" t="s">
        <v>177</v>
      </c>
      <c r="B19" s="178">
        <v>0</v>
      </c>
      <c r="C19" s="179">
        <f t="shared" si="0"/>
        <v>0</v>
      </c>
      <c r="D19" s="180"/>
      <c r="E19" s="178">
        <v>26</v>
      </c>
      <c r="F19" s="179">
        <f t="shared" si="1"/>
        <v>19.548872180451127</v>
      </c>
      <c r="G19" s="23"/>
      <c r="H19" s="46" t="s">
        <v>153</v>
      </c>
      <c r="I19" s="24">
        <v>0</v>
      </c>
      <c r="J19" s="24">
        <v>26</v>
      </c>
      <c r="K19" s="24">
        <v>26</v>
      </c>
    </row>
    <row r="20" spans="1:11" ht="20.100000000000001" customHeight="1" x14ac:dyDescent="0.25">
      <c r="A20" s="177" t="s">
        <v>179</v>
      </c>
      <c r="B20" s="178">
        <v>0</v>
      </c>
      <c r="C20" s="179">
        <f t="shared" si="0"/>
        <v>0</v>
      </c>
      <c r="D20" s="178"/>
      <c r="E20" s="178">
        <v>0</v>
      </c>
      <c r="F20" s="179">
        <f t="shared" si="1"/>
        <v>0</v>
      </c>
      <c r="G20" s="3"/>
      <c r="H20" s="46">
        <v>15</v>
      </c>
      <c r="I20" s="24">
        <v>0</v>
      </c>
      <c r="J20" s="24">
        <v>0</v>
      </c>
      <c r="K20" s="24">
        <v>0</v>
      </c>
    </row>
    <row r="21" spans="1:11" ht="20.100000000000001" customHeight="1" x14ac:dyDescent="0.25">
      <c r="A21" s="177" t="s">
        <v>75</v>
      </c>
      <c r="B21" s="178">
        <v>0</v>
      </c>
      <c r="C21" s="179">
        <f t="shared" si="0"/>
        <v>0</v>
      </c>
      <c r="D21" s="178"/>
      <c r="E21" s="178">
        <v>13</v>
      </c>
      <c r="F21" s="179">
        <f t="shared" si="1"/>
        <v>9.7744360902255636</v>
      </c>
      <c r="G21" s="3"/>
      <c r="H21" s="46" t="s">
        <v>154</v>
      </c>
      <c r="I21" s="24">
        <v>0</v>
      </c>
      <c r="J21" s="24">
        <v>13</v>
      </c>
      <c r="K21" s="24">
        <v>13</v>
      </c>
    </row>
    <row r="22" spans="1:11" ht="20.100000000000001" customHeight="1" x14ac:dyDescent="0.25">
      <c r="A22" s="177" t="s">
        <v>178</v>
      </c>
      <c r="B22" s="178">
        <v>0</v>
      </c>
      <c r="C22" s="179">
        <f t="shared" si="0"/>
        <v>0</v>
      </c>
      <c r="D22" s="178"/>
      <c r="E22" s="178">
        <v>0</v>
      </c>
      <c r="F22" s="179">
        <f t="shared" si="1"/>
        <v>0</v>
      </c>
      <c r="G22" s="3"/>
      <c r="H22" s="46">
        <v>17</v>
      </c>
      <c r="I22" s="24">
        <v>0</v>
      </c>
      <c r="J22" s="24">
        <v>0</v>
      </c>
      <c r="K22" s="24">
        <v>0</v>
      </c>
    </row>
    <row r="23" spans="1:11" ht="20.100000000000001" customHeight="1" x14ac:dyDescent="0.25">
      <c r="A23" s="181" t="s">
        <v>1</v>
      </c>
      <c r="B23" s="92">
        <v>0</v>
      </c>
      <c r="C23" s="67">
        <f t="shared" si="0"/>
        <v>0</v>
      </c>
      <c r="D23" s="92"/>
      <c r="E23" s="92">
        <v>2</v>
      </c>
      <c r="F23" s="67">
        <f t="shared" si="1"/>
        <v>1.5037593984962405</v>
      </c>
      <c r="G23" s="3"/>
      <c r="H23" s="46" t="s">
        <v>155</v>
      </c>
      <c r="I23" s="24">
        <v>0</v>
      </c>
      <c r="J23" s="24">
        <v>2</v>
      </c>
      <c r="K23" s="24">
        <v>2</v>
      </c>
    </row>
    <row r="24" spans="1:11" ht="24" customHeight="1" thickBot="1" x14ac:dyDescent="0.3">
      <c r="A24" s="182" t="s">
        <v>0</v>
      </c>
      <c r="B24" s="152">
        <f>SUM(B6:B23)</f>
        <v>0</v>
      </c>
      <c r="C24" s="195">
        <f t="shared" si="0"/>
        <v>0</v>
      </c>
      <c r="D24" s="152"/>
      <c r="E24" s="152">
        <f>SUM(E6:E23)</f>
        <v>133</v>
      </c>
      <c r="F24" s="195">
        <f>E24/133*100</f>
        <v>100</v>
      </c>
      <c r="H24" s="33" t="s">
        <v>156</v>
      </c>
      <c r="I24" s="24">
        <f>SUM(I6:I23)</f>
        <v>1</v>
      </c>
      <c r="J24" s="24">
        <f>SUM(J6:J23)</f>
        <v>132</v>
      </c>
      <c r="K24" s="24">
        <f>SUM(K6:K23)</f>
        <v>133</v>
      </c>
    </row>
    <row r="25" spans="1:11" ht="13.5" customHeight="1" thickTop="1" x14ac:dyDescent="0.25"/>
  </sheetData>
  <mergeCells count="8">
    <mergeCell ref="A1:F1"/>
    <mergeCell ref="A2:F2"/>
    <mergeCell ref="H4:H5"/>
    <mergeCell ref="I3:J3"/>
    <mergeCell ref="A3:A5"/>
    <mergeCell ref="B4:C4"/>
    <mergeCell ref="E4:F4"/>
    <mergeCell ref="B3:F3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5" orientation="landscape" r:id="rId1"/>
  <ignoredErrors>
    <ignoredError sqref="H6:H2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8"/>
  <sheetViews>
    <sheetView rightToLeft="1" view="pageBreakPreview" zoomScaleSheetLayoutView="100" workbookViewId="0">
      <selection activeCell="F17" sqref="F17"/>
    </sheetView>
  </sheetViews>
  <sheetFormatPr defaultColWidth="9.140625" defaultRowHeight="14.25" x14ac:dyDescent="0.25"/>
  <cols>
    <col min="1" max="1" width="13.42578125" style="11" customWidth="1"/>
    <col min="2" max="2" width="16.140625" style="11" customWidth="1"/>
    <col min="3" max="3" width="12.5703125" style="11" customWidth="1"/>
    <col min="4" max="4" width="9.28515625" style="11" customWidth="1"/>
    <col min="5" max="5" width="0.7109375" style="14" customWidth="1"/>
    <col min="6" max="7" width="8.7109375" style="14" customWidth="1"/>
    <col min="8" max="9" width="8.7109375" style="11" customWidth="1"/>
    <col min="10" max="10" width="0.7109375" style="14" customWidth="1"/>
    <col min="11" max="11" width="9.140625" style="11" customWidth="1"/>
    <col min="12" max="12" width="8.7109375" style="11" customWidth="1"/>
    <col min="13" max="13" width="8.7109375" style="14" customWidth="1"/>
    <col min="14" max="14" width="8.85546875" style="14" customWidth="1"/>
    <col min="15" max="16384" width="9.140625" style="11"/>
  </cols>
  <sheetData>
    <row r="1" spans="1:20" ht="19.5" customHeight="1" x14ac:dyDescent="0.25">
      <c r="A1" s="239" t="s">
        <v>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20" ht="24.75" customHeight="1" thickBot="1" x14ac:dyDescent="0.3">
      <c r="A2" s="272" t="s">
        <v>76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</row>
    <row r="3" spans="1:20" ht="35.25" customHeight="1" thickTop="1" thickBot="1" x14ac:dyDescent="0.3">
      <c r="A3" s="250" t="s">
        <v>63</v>
      </c>
      <c r="B3" s="250"/>
      <c r="C3" s="275" t="s">
        <v>121</v>
      </c>
      <c r="D3" s="275"/>
      <c r="E3" s="12"/>
      <c r="F3" s="273" t="s">
        <v>115</v>
      </c>
      <c r="G3" s="273"/>
      <c r="H3" s="273"/>
      <c r="I3" s="273"/>
      <c r="J3" s="12"/>
      <c r="K3" s="273" t="s">
        <v>114</v>
      </c>
      <c r="L3" s="273"/>
      <c r="M3" s="273"/>
      <c r="N3" s="273"/>
      <c r="O3" s="15"/>
    </row>
    <row r="4" spans="1:20" ht="25.5" customHeight="1" thickTop="1" x14ac:dyDescent="0.25">
      <c r="A4" s="274"/>
      <c r="B4" s="274"/>
      <c r="C4" s="2" t="s">
        <v>8</v>
      </c>
      <c r="D4" s="2" t="s">
        <v>23</v>
      </c>
      <c r="E4" s="18"/>
      <c r="F4" s="2" t="s">
        <v>17</v>
      </c>
      <c r="G4" s="2" t="s">
        <v>18</v>
      </c>
      <c r="H4" s="2" t="s">
        <v>64</v>
      </c>
      <c r="I4" s="2" t="s">
        <v>65</v>
      </c>
      <c r="J4" s="9"/>
      <c r="K4" s="2" t="s">
        <v>17</v>
      </c>
      <c r="L4" s="2" t="s">
        <v>18</v>
      </c>
      <c r="M4" s="2" t="s">
        <v>64</v>
      </c>
      <c r="N4" s="2" t="s">
        <v>65</v>
      </c>
      <c r="O4" s="268" t="s">
        <v>186</v>
      </c>
      <c r="P4" s="269"/>
      <c r="Q4" s="269"/>
      <c r="R4" s="270"/>
      <c r="S4" s="277" t="s">
        <v>121</v>
      </c>
      <c r="T4" s="275"/>
    </row>
    <row r="5" spans="1:20" ht="27" customHeight="1" x14ac:dyDescent="0.25">
      <c r="A5" s="271" t="s">
        <v>98</v>
      </c>
      <c r="B5" s="30" t="s">
        <v>15</v>
      </c>
      <c r="C5" s="91">
        <v>9</v>
      </c>
      <c r="D5" s="100">
        <v>1.3274336283185841</v>
      </c>
      <c r="E5" s="98"/>
      <c r="F5" s="91">
        <v>7</v>
      </c>
      <c r="G5" s="91">
        <v>1</v>
      </c>
      <c r="H5" s="91">
        <v>1</v>
      </c>
      <c r="I5" s="91">
        <v>0</v>
      </c>
      <c r="J5" s="91"/>
      <c r="K5" s="100">
        <v>77.777777777777786</v>
      </c>
      <c r="L5" s="100">
        <v>11.111111111111111</v>
      </c>
      <c r="M5" s="100">
        <v>11.111111111111111</v>
      </c>
      <c r="N5" s="100">
        <v>0</v>
      </c>
      <c r="O5" s="105">
        <f>F5/9*100</f>
        <v>77.777777777777786</v>
      </c>
      <c r="P5" s="44">
        <f>G5/9*100</f>
        <v>11.111111111111111</v>
      </c>
      <c r="Q5" s="44">
        <f>H5/9*100</f>
        <v>11.111111111111111</v>
      </c>
      <c r="R5" s="106">
        <f>I5/9*100</f>
        <v>0</v>
      </c>
      <c r="S5" s="278">
        <f t="shared" ref="S5:S10" si="0">C5/678*100</f>
        <v>1.3274336283185841</v>
      </c>
      <c r="T5" s="279"/>
    </row>
    <row r="6" spans="1:20" ht="27" customHeight="1" x14ac:dyDescent="0.25">
      <c r="A6" s="256"/>
      <c r="B6" s="8" t="s">
        <v>58</v>
      </c>
      <c r="C6" s="37">
        <v>21</v>
      </c>
      <c r="D6" s="68">
        <v>3.0973451327433628</v>
      </c>
      <c r="E6" s="37"/>
      <c r="F6" s="37">
        <v>15</v>
      </c>
      <c r="G6" s="37">
        <v>6</v>
      </c>
      <c r="H6" s="37">
        <v>0</v>
      </c>
      <c r="I6" s="37">
        <v>0</v>
      </c>
      <c r="J6" s="37"/>
      <c r="K6" s="68">
        <v>71.428571428571431</v>
      </c>
      <c r="L6" s="68">
        <v>28.571428571428569</v>
      </c>
      <c r="M6" s="68">
        <v>0</v>
      </c>
      <c r="N6" s="68">
        <v>0</v>
      </c>
      <c r="O6" s="105">
        <f>F6/21*100</f>
        <v>71.428571428571431</v>
      </c>
      <c r="P6" s="44">
        <f>G6/21*100</f>
        <v>28.571428571428569</v>
      </c>
      <c r="Q6" s="44">
        <f>H6/21*100</f>
        <v>0</v>
      </c>
      <c r="R6" s="106">
        <f>I6/21*100</f>
        <v>0</v>
      </c>
      <c r="S6" s="280">
        <f t="shared" si="0"/>
        <v>3.0973451327433628</v>
      </c>
      <c r="T6" s="281"/>
    </row>
    <row r="7" spans="1:20" ht="27" customHeight="1" x14ac:dyDescent="0.25">
      <c r="A7" s="256"/>
      <c r="B7" s="8" t="s">
        <v>59</v>
      </c>
      <c r="C7" s="37">
        <v>1</v>
      </c>
      <c r="D7" s="68">
        <v>0.14749262536873156</v>
      </c>
      <c r="E7" s="37"/>
      <c r="F7" s="37">
        <v>1</v>
      </c>
      <c r="G7" s="37">
        <v>0</v>
      </c>
      <c r="H7" s="37">
        <v>0</v>
      </c>
      <c r="I7" s="37">
        <v>0</v>
      </c>
      <c r="J7" s="37"/>
      <c r="K7" s="68">
        <v>100</v>
      </c>
      <c r="L7" s="68">
        <v>0</v>
      </c>
      <c r="M7" s="68">
        <v>0</v>
      </c>
      <c r="N7" s="68">
        <v>0</v>
      </c>
      <c r="O7" s="105">
        <f>F7/1*100</f>
        <v>100</v>
      </c>
      <c r="P7" s="44">
        <f>G7/1*100</f>
        <v>0</v>
      </c>
      <c r="Q7" s="44">
        <f>H7/1*100</f>
        <v>0</v>
      </c>
      <c r="R7" s="106">
        <f>I7/1*100</f>
        <v>0</v>
      </c>
      <c r="S7" s="280">
        <f t="shared" si="0"/>
        <v>0.14749262536873156</v>
      </c>
      <c r="T7" s="281"/>
    </row>
    <row r="8" spans="1:20" s="29" customFormat="1" ht="27" customHeight="1" x14ac:dyDescent="0.25">
      <c r="A8" s="256"/>
      <c r="B8" s="26" t="s">
        <v>16</v>
      </c>
      <c r="C8" s="69">
        <v>550</v>
      </c>
      <c r="D8" s="70">
        <v>81.120943952802364</v>
      </c>
      <c r="E8" s="92"/>
      <c r="F8" s="92">
        <v>324</v>
      </c>
      <c r="G8" s="92">
        <v>181</v>
      </c>
      <c r="H8" s="92">
        <v>16</v>
      </c>
      <c r="I8" s="92">
        <v>29</v>
      </c>
      <c r="J8" s="92"/>
      <c r="K8" s="87">
        <v>58.909090909090914</v>
      </c>
      <c r="L8" s="87">
        <v>32.909090909090907</v>
      </c>
      <c r="M8" s="87">
        <v>2.9090909090909092</v>
      </c>
      <c r="N8" s="87">
        <v>5.2727272727272725</v>
      </c>
      <c r="O8" s="105">
        <f>F8/550*100</f>
        <v>58.909090909090914</v>
      </c>
      <c r="P8" s="44">
        <f>G8/550*100</f>
        <v>32.909090909090907</v>
      </c>
      <c r="Q8" s="44">
        <f>H8/550*100</f>
        <v>2.9090909090909092</v>
      </c>
      <c r="R8" s="106">
        <f>I8/550*100</f>
        <v>5.2727272727272725</v>
      </c>
      <c r="S8" s="280">
        <f t="shared" si="0"/>
        <v>81.120943952802364</v>
      </c>
      <c r="T8" s="281"/>
    </row>
    <row r="9" spans="1:20" ht="27" customHeight="1" thickBot="1" x14ac:dyDescent="0.3">
      <c r="A9" s="256"/>
      <c r="B9" s="26" t="s">
        <v>1</v>
      </c>
      <c r="C9" s="99">
        <v>97</v>
      </c>
      <c r="D9" s="73">
        <v>14.306784660766962</v>
      </c>
      <c r="E9" s="99"/>
      <c r="F9" s="99">
        <v>56</v>
      </c>
      <c r="G9" s="99">
        <v>24</v>
      </c>
      <c r="H9" s="99">
        <v>6</v>
      </c>
      <c r="I9" s="99">
        <v>11</v>
      </c>
      <c r="J9" s="99"/>
      <c r="K9" s="73">
        <v>57.731958762886592</v>
      </c>
      <c r="L9" s="73">
        <v>24.742268041237114</v>
      </c>
      <c r="M9" s="73">
        <v>6.1855670103092786</v>
      </c>
      <c r="N9" s="73">
        <v>11.340206185567011</v>
      </c>
      <c r="O9" s="105">
        <f>F9/97*100</f>
        <v>57.731958762886592</v>
      </c>
      <c r="P9" s="44">
        <f>G9/97*100</f>
        <v>24.742268041237114</v>
      </c>
      <c r="Q9" s="44">
        <f>H9/97*100</f>
        <v>6.1855670103092786</v>
      </c>
      <c r="R9" s="106">
        <f>I9/97*100</f>
        <v>11.340206185567011</v>
      </c>
      <c r="S9" s="280">
        <f t="shared" si="0"/>
        <v>14.306784660766962</v>
      </c>
      <c r="T9" s="281"/>
    </row>
    <row r="10" spans="1:20" s="33" customFormat="1" ht="27" customHeight="1" thickBot="1" x14ac:dyDescent="0.3">
      <c r="A10" s="276" t="s">
        <v>0</v>
      </c>
      <c r="B10" s="276"/>
      <c r="C10" s="101">
        <f>SUM(C5:C9)</f>
        <v>678</v>
      </c>
      <c r="D10" s="86">
        <f>SUM(D5:D9)</f>
        <v>100</v>
      </c>
      <c r="E10" s="101"/>
      <c r="F10" s="101">
        <f>SUM(F5:F9)</f>
        <v>403</v>
      </c>
      <c r="G10" s="101">
        <f>SUM(G5:G9)</f>
        <v>212</v>
      </c>
      <c r="H10" s="101">
        <f>SUM(H5:H9)</f>
        <v>23</v>
      </c>
      <c r="I10" s="101">
        <f>SUM(I5:I9)</f>
        <v>40</v>
      </c>
      <c r="J10" s="101"/>
      <c r="K10" s="86">
        <f>F10/678*100</f>
        <v>59.439528023598818</v>
      </c>
      <c r="L10" s="86">
        <f>G10/678*100</f>
        <v>31.268436578171094</v>
      </c>
      <c r="M10" s="86">
        <f>H10/678*100</f>
        <v>3.3923303834808261</v>
      </c>
      <c r="N10" s="86">
        <f>I10/678*100</f>
        <v>5.8997050147492622</v>
      </c>
      <c r="O10" s="102">
        <f>F10/678*100</f>
        <v>59.439528023598818</v>
      </c>
      <c r="P10" s="103">
        <f>G10/678*100</f>
        <v>31.268436578171094</v>
      </c>
      <c r="Q10" s="103">
        <f>H10/678*100</f>
        <v>3.3923303834808261</v>
      </c>
      <c r="R10" s="104">
        <f>I10/678*100</f>
        <v>5.8997050147492622</v>
      </c>
      <c r="S10" s="280">
        <f t="shared" si="0"/>
        <v>100</v>
      </c>
      <c r="T10" s="281"/>
    </row>
    <row r="11" spans="1:20" ht="27" customHeight="1" x14ac:dyDescent="0.25">
      <c r="A11" s="271" t="s">
        <v>99</v>
      </c>
      <c r="B11" s="31" t="s">
        <v>60</v>
      </c>
      <c r="C11" s="91">
        <v>152</v>
      </c>
      <c r="D11" s="100">
        <v>29.28709055876686</v>
      </c>
      <c r="E11" s="91"/>
      <c r="F11" s="91">
        <v>129</v>
      </c>
      <c r="G11" s="91">
        <v>20</v>
      </c>
      <c r="H11" s="91">
        <v>2</v>
      </c>
      <c r="I11" s="91">
        <v>1</v>
      </c>
      <c r="J11" s="91"/>
      <c r="K11" s="100">
        <v>84.868421052631575</v>
      </c>
      <c r="L11" s="100">
        <v>13.157894736842104</v>
      </c>
      <c r="M11" s="100">
        <v>1.3157894736842104</v>
      </c>
      <c r="N11" s="100">
        <v>0.6578947368421052</v>
      </c>
      <c r="O11" s="105">
        <f>F11/152*100</f>
        <v>84.868421052631575</v>
      </c>
      <c r="P11" s="44">
        <f>G11/152*100</f>
        <v>13.157894736842104</v>
      </c>
      <c r="Q11" s="44">
        <f>H11/152*100</f>
        <v>1.3157894736842104</v>
      </c>
      <c r="R11" s="106">
        <f>I11/152*100</f>
        <v>0.6578947368421052</v>
      </c>
      <c r="S11" s="280">
        <f t="shared" ref="S11:S16" si="1">C11/519*100</f>
        <v>29.28709055876686</v>
      </c>
      <c r="T11" s="281"/>
    </row>
    <row r="12" spans="1:20" ht="27" customHeight="1" x14ac:dyDescent="0.25">
      <c r="A12" s="256"/>
      <c r="B12" s="8" t="s">
        <v>113</v>
      </c>
      <c r="C12" s="37">
        <v>279</v>
      </c>
      <c r="D12" s="68">
        <v>53.75722543352601</v>
      </c>
      <c r="E12" s="37"/>
      <c r="F12" s="37">
        <v>226</v>
      </c>
      <c r="G12" s="37">
        <v>47</v>
      </c>
      <c r="H12" s="37">
        <v>3</v>
      </c>
      <c r="I12" s="37">
        <v>3</v>
      </c>
      <c r="J12" s="37"/>
      <c r="K12" s="68">
        <v>81.003584229390682</v>
      </c>
      <c r="L12" s="68">
        <v>16.845878136200717</v>
      </c>
      <c r="M12" s="68">
        <v>1.0752688172043012</v>
      </c>
      <c r="N12" s="68">
        <v>1.0752688172043012</v>
      </c>
      <c r="O12" s="105">
        <f>F12/279*100</f>
        <v>81.003584229390682</v>
      </c>
      <c r="P12" s="44">
        <f>G12/279*100</f>
        <v>16.845878136200717</v>
      </c>
      <c r="Q12" s="44">
        <f>H12/279*100</f>
        <v>1.0752688172043012</v>
      </c>
      <c r="R12" s="106">
        <f>I12/279*100</f>
        <v>1.0752688172043012</v>
      </c>
      <c r="S12" s="280">
        <f t="shared" si="1"/>
        <v>53.75722543352601</v>
      </c>
      <c r="T12" s="281"/>
    </row>
    <row r="13" spans="1:20" ht="27" customHeight="1" x14ac:dyDescent="0.25">
      <c r="A13" s="256"/>
      <c r="B13" s="8" t="s">
        <v>61</v>
      </c>
      <c r="C13" s="37">
        <v>21</v>
      </c>
      <c r="D13" s="68">
        <v>4.0462427745664744</v>
      </c>
      <c r="E13" s="37"/>
      <c r="F13" s="37">
        <v>17</v>
      </c>
      <c r="G13" s="37">
        <v>3</v>
      </c>
      <c r="H13" s="37">
        <v>1</v>
      </c>
      <c r="I13" s="37">
        <v>0</v>
      </c>
      <c r="J13" s="37"/>
      <c r="K13" s="68">
        <v>80.952380952380949</v>
      </c>
      <c r="L13" s="68">
        <v>14.285714285714285</v>
      </c>
      <c r="M13" s="68">
        <v>4.7619047619047619</v>
      </c>
      <c r="N13" s="68">
        <v>0</v>
      </c>
      <c r="O13" s="105">
        <f>F13/21*100</f>
        <v>80.952380952380949</v>
      </c>
      <c r="P13" s="44">
        <f>G13/21*100</f>
        <v>14.285714285714285</v>
      </c>
      <c r="Q13" s="44">
        <f>H13/21*100</f>
        <v>4.7619047619047619</v>
      </c>
      <c r="R13" s="106">
        <f>I13/21*100</f>
        <v>0</v>
      </c>
      <c r="S13" s="280">
        <f t="shared" si="1"/>
        <v>4.0462427745664744</v>
      </c>
      <c r="T13" s="281"/>
    </row>
    <row r="14" spans="1:20" ht="27" customHeight="1" x14ac:dyDescent="0.25">
      <c r="A14" s="256"/>
      <c r="B14" s="8" t="s">
        <v>62</v>
      </c>
      <c r="C14" s="37">
        <v>34</v>
      </c>
      <c r="D14" s="68">
        <v>6.5510597302504818</v>
      </c>
      <c r="E14" s="37"/>
      <c r="F14" s="37">
        <v>24</v>
      </c>
      <c r="G14" s="37">
        <v>6</v>
      </c>
      <c r="H14" s="37">
        <v>1</v>
      </c>
      <c r="I14" s="37">
        <v>3</v>
      </c>
      <c r="J14" s="37"/>
      <c r="K14" s="68">
        <v>70.588235294117652</v>
      </c>
      <c r="L14" s="68">
        <v>17.647058823529413</v>
      </c>
      <c r="M14" s="68">
        <v>2.9411764705882351</v>
      </c>
      <c r="N14" s="68">
        <v>8.8235294117647065</v>
      </c>
      <c r="O14" s="105">
        <f>F14/34*100</f>
        <v>70.588235294117652</v>
      </c>
      <c r="P14" s="44">
        <f>G14/34*100</f>
        <v>17.647058823529413</v>
      </c>
      <c r="Q14" s="44">
        <f>H14/34*100</f>
        <v>2.9411764705882351</v>
      </c>
      <c r="R14" s="106">
        <f>I14/34*100</f>
        <v>8.8235294117647065</v>
      </c>
      <c r="S14" s="280">
        <f t="shared" si="1"/>
        <v>6.5510597302504818</v>
      </c>
      <c r="T14" s="281"/>
    </row>
    <row r="15" spans="1:20" ht="27" customHeight="1" x14ac:dyDescent="0.25">
      <c r="A15" s="256"/>
      <c r="B15" s="26" t="s">
        <v>1</v>
      </c>
      <c r="C15" s="69">
        <v>33</v>
      </c>
      <c r="D15" s="70">
        <v>6.3583815028901727</v>
      </c>
      <c r="E15" s="92"/>
      <c r="F15" s="92">
        <v>26</v>
      </c>
      <c r="G15" s="92">
        <v>5</v>
      </c>
      <c r="H15" s="92">
        <v>1</v>
      </c>
      <c r="I15" s="92">
        <v>1</v>
      </c>
      <c r="J15" s="92"/>
      <c r="K15" s="87">
        <v>78.787878787878782</v>
      </c>
      <c r="L15" s="87">
        <v>15.151515151515152</v>
      </c>
      <c r="M15" s="87">
        <v>3.0303030303030303</v>
      </c>
      <c r="N15" s="87">
        <v>3.0303030303030303</v>
      </c>
      <c r="O15" s="105">
        <f>F15/33*100</f>
        <v>78.787878787878782</v>
      </c>
      <c r="P15" s="44">
        <f>G15/33*100</f>
        <v>15.151515151515152</v>
      </c>
      <c r="Q15" s="44">
        <f>H15/33*100</f>
        <v>3.0303030303030303</v>
      </c>
      <c r="R15" s="106">
        <f>I15/33*100</f>
        <v>3.0303030303030303</v>
      </c>
      <c r="S15" s="280">
        <f t="shared" si="1"/>
        <v>6.3583815028901727</v>
      </c>
      <c r="T15" s="281"/>
    </row>
    <row r="16" spans="1:20" ht="27" customHeight="1" thickBot="1" x14ac:dyDescent="0.3">
      <c r="A16" s="267" t="s">
        <v>0</v>
      </c>
      <c r="B16" s="267"/>
      <c r="C16" s="75">
        <f>SUM(C11:C15)</f>
        <v>519</v>
      </c>
      <c r="D16" s="76">
        <f>SUM(D11:D15)</f>
        <v>100</v>
      </c>
      <c r="E16" s="75"/>
      <c r="F16" s="75">
        <f>SUM(F11:F15)</f>
        <v>422</v>
      </c>
      <c r="G16" s="75">
        <f>SUM(G11:G15)</f>
        <v>81</v>
      </c>
      <c r="H16" s="75">
        <f>SUM(H11:H15)</f>
        <v>8</v>
      </c>
      <c r="I16" s="75">
        <f>SUM(I11:I15)</f>
        <v>8</v>
      </c>
      <c r="J16" s="75"/>
      <c r="K16" s="76">
        <f>F16/519*100</f>
        <v>81.310211946050089</v>
      </c>
      <c r="L16" s="76">
        <f>G16/519*100</f>
        <v>15.606936416184972</v>
      </c>
      <c r="M16" s="76">
        <f>H16/519*100</f>
        <v>1.5414258188824663</v>
      </c>
      <c r="N16" s="76">
        <f>I16/519*100</f>
        <v>1.5414258188824663</v>
      </c>
      <c r="O16" s="107">
        <f>F16/519*100</f>
        <v>81.310211946050089</v>
      </c>
      <c r="P16" s="108">
        <f>G16/519*100</f>
        <v>15.606936416184972</v>
      </c>
      <c r="Q16" s="108">
        <f>H16/519*100</f>
        <v>1.5414258188824663</v>
      </c>
      <c r="R16" s="109">
        <f>I16/519*100</f>
        <v>1.5414258188824663</v>
      </c>
      <c r="S16" s="280">
        <f t="shared" si="1"/>
        <v>100</v>
      </c>
      <c r="T16" s="281"/>
    </row>
    <row r="17" spans="1:7" ht="21" customHeight="1" thickTop="1" x14ac:dyDescent="0.25">
      <c r="A17" s="6"/>
      <c r="B17" s="6"/>
      <c r="C17" s="7"/>
      <c r="D17" s="10"/>
      <c r="E17" s="13"/>
      <c r="F17" s="13"/>
      <c r="G17" s="13"/>
    </row>
    <row r="18" spans="1:7" ht="21" customHeight="1" x14ac:dyDescent="0.25">
      <c r="A18" s="6"/>
      <c r="B18" s="6"/>
      <c r="C18" s="7"/>
      <c r="D18" s="10"/>
      <c r="E18" s="13"/>
      <c r="F18" s="13"/>
      <c r="G18" s="13"/>
    </row>
  </sheetData>
  <mergeCells count="24">
    <mergeCell ref="S14:T14"/>
    <mergeCell ref="S15:T15"/>
    <mergeCell ref="S16:T16"/>
    <mergeCell ref="S9:T9"/>
    <mergeCell ref="S10:T10"/>
    <mergeCell ref="S11:T11"/>
    <mergeCell ref="S12:T12"/>
    <mergeCell ref="S13:T13"/>
    <mergeCell ref="S4:T4"/>
    <mergeCell ref="S5:T5"/>
    <mergeCell ref="S6:T6"/>
    <mergeCell ref="S7:T7"/>
    <mergeCell ref="S8:T8"/>
    <mergeCell ref="A16:B16"/>
    <mergeCell ref="O4:R4"/>
    <mergeCell ref="A5:A9"/>
    <mergeCell ref="A11:A15"/>
    <mergeCell ref="A1:N1"/>
    <mergeCell ref="A2:N2"/>
    <mergeCell ref="F3:I3"/>
    <mergeCell ref="K3:N3"/>
    <mergeCell ref="A3:B4"/>
    <mergeCell ref="C3:D3"/>
    <mergeCell ref="A10:B10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A22"/>
  <sheetViews>
    <sheetView rightToLeft="1" view="pageBreakPreview" topLeftCell="C3" zoomScaleSheetLayoutView="100" workbookViewId="0">
      <selection activeCell="H21" sqref="H21"/>
    </sheetView>
  </sheetViews>
  <sheetFormatPr defaultColWidth="9.140625" defaultRowHeight="14.25" x14ac:dyDescent="0.25"/>
  <cols>
    <col min="1" max="1" width="30.140625" style="33" customWidth="1"/>
    <col min="2" max="2" width="13" style="33" customWidth="1"/>
    <col min="3" max="3" width="16.5703125" style="33" customWidth="1"/>
    <col min="4" max="4" width="16.28515625" style="33" customWidth="1"/>
    <col min="5" max="5" width="15.85546875" style="33" customWidth="1"/>
    <col min="6" max="6" width="14.7109375" style="33" customWidth="1"/>
    <col min="7" max="7" width="15" style="33" customWidth="1"/>
    <col min="8" max="8" width="22.5703125" style="33" customWidth="1"/>
    <col min="9" max="9" width="14.140625" style="33" customWidth="1"/>
    <col min="10" max="10" width="15.28515625" style="33" customWidth="1"/>
    <col min="11" max="11" width="14.7109375" style="33" customWidth="1"/>
    <col min="12" max="12" width="13.85546875" style="33" customWidth="1"/>
    <col min="13" max="15" width="19.42578125" style="33" customWidth="1"/>
    <col min="16" max="17" width="9.140625" style="33"/>
    <col min="18" max="18" width="13.28515625" style="33" customWidth="1"/>
    <col min="19" max="19" width="14.7109375" style="33" customWidth="1"/>
    <col min="20" max="23" width="9.140625" style="33"/>
    <col min="24" max="24" width="14.28515625" style="33" customWidth="1"/>
    <col min="25" max="25" width="9.140625" style="33"/>
    <col min="26" max="26" width="14" style="33" customWidth="1"/>
    <col min="27" max="16384" width="9.140625" style="33"/>
  </cols>
  <sheetData>
    <row r="1" spans="1:27" ht="23.25" customHeight="1" x14ac:dyDescent="0.25">
      <c r="A1" s="239" t="s">
        <v>7</v>
      </c>
      <c r="B1" s="239"/>
      <c r="C1" s="239"/>
      <c r="D1" s="239"/>
      <c r="E1" s="239"/>
      <c r="F1" s="239"/>
      <c r="G1" s="239"/>
      <c r="H1" s="239" t="s">
        <v>211</v>
      </c>
      <c r="I1" s="239"/>
      <c r="J1" s="239"/>
      <c r="K1" s="239"/>
      <c r="L1" s="239"/>
      <c r="M1" s="239"/>
      <c r="N1" s="145"/>
    </row>
    <row r="2" spans="1:27" ht="29.25" customHeight="1" thickBot="1" x14ac:dyDescent="0.3">
      <c r="A2" s="285" t="s">
        <v>116</v>
      </c>
      <c r="B2" s="285"/>
      <c r="C2" s="285"/>
      <c r="D2" s="285"/>
      <c r="E2" s="285"/>
      <c r="F2" s="285"/>
      <c r="G2" s="285"/>
      <c r="H2" s="285" t="s">
        <v>116</v>
      </c>
      <c r="I2" s="285"/>
      <c r="J2" s="285"/>
      <c r="K2" s="285"/>
      <c r="L2" s="285"/>
      <c r="M2" s="285"/>
      <c r="N2" s="147"/>
    </row>
    <row r="3" spans="1:27" ht="27" customHeight="1" thickTop="1" thickBot="1" x14ac:dyDescent="0.3">
      <c r="A3" s="263" t="s">
        <v>120</v>
      </c>
      <c r="B3" s="287" t="s">
        <v>188</v>
      </c>
      <c r="C3" s="287"/>
      <c r="D3" s="287"/>
      <c r="E3" s="287"/>
      <c r="F3" s="287"/>
      <c r="G3" s="287"/>
      <c r="H3" s="263" t="s">
        <v>120</v>
      </c>
      <c r="I3" s="263" t="s">
        <v>188</v>
      </c>
      <c r="J3" s="263"/>
      <c r="K3" s="263"/>
      <c r="L3" s="263"/>
      <c r="M3" s="250" t="s">
        <v>49</v>
      </c>
      <c r="N3" s="85"/>
    </row>
    <row r="4" spans="1:27" s="171" customFormat="1" ht="33.75" customHeight="1" x14ac:dyDescent="0.2">
      <c r="A4" s="286"/>
      <c r="B4" s="2" t="s">
        <v>189</v>
      </c>
      <c r="C4" s="27" t="s">
        <v>190</v>
      </c>
      <c r="D4" s="27" t="s">
        <v>191</v>
      </c>
      <c r="E4" s="27" t="s">
        <v>192</v>
      </c>
      <c r="F4" s="2" t="s">
        <v>193</v>
      </c>
      <c r="G4" s="2" t="s">
        <v>194</v>
      </c>
      <c r="H4" s="286"/>
      <c r="I4" s="2" t="s">
        <v>198</v>
      </c>
      <c r="J4" s="27" t="s">
        <v>199</v>
      </c>
      <c r="K4" s="27" t="s">
        <v>200</v>
      </c>
      <c r="L4" s="27" t="s">
        <v>201</v>
      </c>
      <c r="M4" s="274"/>
      <c r="N4" s="146"/>
      <c r="O4" s="168" t="s">
        <v>195</v>
      </c>
      <c r="P4" s="282" t="s">
        <v>196</v>
      </c>
      <c r="Q4" s="283"/>
      <c r="R4" s="283"/>
      <c r="S4" s="283"/>
      <c r="T4" s="283"/>
      <c r="U4" s="283"/>
      <c r="V4" s="283"/>
      <c r="W4" s="283"/>
      <c r="X4" s="283"/>
      <c r="Y4" s="284"/>
      <c r="Z4" s="169" t="s">
        <v>197</v>
      </c>
      <c r="AA4" s="170"/>
    </row>
    <row r="5" spans="1:27" ht="24" customHeight="1" thickBot="1" x14ac:dyDescent="0.25">
      <c r="A5" s="34" t="s">
        <v>117</v>
      </c>
      <c r="B5" s="156">
        <v>0</v>
      </c>
      <c r="C5" s="153">
        <v>0</v>
      </c>
      <c r="D5" s="156">
        <v>0</v>
      </c>
      <c r="E5" s="156">
        <v>0</v>
      </c>
      <c r="F5" s="156">
        <v>0</v>
      </c>
      <c r="G5" s="156">
        <v>0</v>
      </c>
      <c r="H5" s="34" t="s">
        <v>117</v>
      </c>
      <c r="I5" s="156">
        <v>0</v>
      </c>
      <c r="J5" s="156">
        <v>0</v>
      </c>
      <c r="K5" s="165">
        <v>1983022933</v>
      </c>
      <c r="L5" s="165">
        <v>2991692.0000000005</v>
      </c>
      <c r="M5" s="165">
        <v>233675789.99999982</v>
      </c>
      <c r="N5" s="155">
        <f>L5+K5+J5+I5+G5+F5+E5+D5+C5+B5</f>
        <v>1986014625</v>
      </c>
      <c r="O5" s="128"/>
      <c r="P5" s="166" t="s">
        <v>122</v>
      </c>
      <c r="Q5" s="167" t="s">
        <v>123</v>
      </c>
      <c r="R5" s="167" t="s">
        <v>124</v>
      </c>
      <c r="S5" s="167" t="s">
        <v>125</v>
      </c>
      <c r="T5" s="167" t="s">
        <v>126</v>
      </c>
      <c r="U5" s="167" t="s">
        <v>127</v>
      </c>
      <c r="V5" s="167" t="s">
        <v>128</v>
      </c>
      <c r="W5" s="167" t="s">
        <v>129</v>
      </c>
      <c r="X5" s="167" t="s">
        <v>130</v>
      </c>
      <c r="Y5" s="167" t="s">
        <v>131</v>
      </c>
      <c r="Z5" s="129"/>
      <c r="AA5" s="127"/>
    </row>
    <row r="6" spans="1:27" ht="24" customHeight="1" x14ac:dyDescent="0.2">
      <c r="A6" s="96" t="s">
        <v>85</v>
      </c>
      <c r="B6" s="148">
        <v>0</v>
      </c>
      <c r="C6" s="148">
        <v>0</v>
      </c>
      <c r="D6" s="149">
        <v>624000</v>
      </c>
      <c r="E6" s="149">
        <v>670207744</v>
      </c>
      <c r="F6" s="148">
        <v>0</v>
      </c>
      <c r="G6" s="149">
        <v>350</v>
      </c>
      <c r="H6" s="96" t="s">
        <v>85</v>
      </c>
      <c r="I6" s="148">
        <v>0</v>
      </c>
      <c r="J6" s="148">
        <v>0</v>
      </c>
      <c r="K6" s="148">
        <v>0</v>
      </c>
      <c r="L6" s="148">
        <v>0</v>
      </c>
      <c r="M6" s="149">
        <v>22966186.999999996</v>
      </c>
      <c r="N6" s="155">
        <f t="shared" ref="N6:N19" si="0">L6+K6+J6+I6+G6+F6+E6+D6+C6+B6</f>
        <v>670832094</v>
      </c>
      <c r="O6" s="130" t="s">
        <v>132</v>
      </c>
      <c r="P6" s="131" t="s">
        <v>173</v>
      </c>
      <c r="Q6" s="132" t="s">
        <v>173</v>
      </c>
      <c r="R6" s="132" t="s">
        <v>173</v>
      </c>
      <c r="S6" s="132" t="s">
        <v>173</v>
      </c>
      <c r="T6" s="132" t="s">
        <v>173</v>
      </c>
      <c r="U6" s="132" t="s">
        <v>173</v>
      </c>
      <c r="V6" s="132" t="s">
        <v>173</v>
      </c>
      <c r="W6" s="132" t="s">
        <v>173</v>
      </c>
      <c r="X6" s="133">
        <v>1983022933</v>
      </c>
      <c r="Y6" s="133">
        <v>2991692.0000000005</v>
      </c>
      <c r="Z6" s="134">
        <v>233675789.99999982</v>
      </c>
      <c r="AA6" s="127"/>
    </row>
    <row r="7" spans="1:27" ht="24" customHeight="1" x14ac:dyDescent="0.2">
      <c r="A7" s="96" t="s">
        <v>86</v>
      </c>
      <c r="B7" s="148">
        <v>0</v>
      </c>
      <c r="C7" s="148">
        <v>0</v>
      </c>
      <c r="D7" s="149">
        <v>46921560.999999985</v>
      </c>
      <c r="E7" s="149">
        <v>1415965437.0000007</v>
      </c>
      <c r="F7" s="148">
        <v>0</v>
      </c>
      <c r="G7" s="149">
        <v>2544334.9999999991</v>
      </c>
      <c r="H7" s="96" t="s">
        <v>86</v>
      </c>
      <c r="I7" s="148">
        <v>0</v>
      </c>
      <c r="J7" s="148">
        <v>0</v>
      </c>
      <c r="K7" s="148">
        <v>0</v>
      </c>
      <c r="L7" s="148">
        <v>0</v>
      </c>
      <c r="M7" s="149">
        <v>499418110.99999934</v>
      </c>
      <c r="N7" s="155">
        <f t="shared" si="0"/>
        <v>1465431333.0000007</v>
      </c>
      <c r="O7" s="135" t="s">
        <v>133</v>
      </c>
      <c r="P7" s="136" t="s">
        <v>173</v>
      </c>
      <c r="Q7" s="137" t="s">
        <v>173</v>
      </c>
      <c r="R7" s="138">
        <v>624000</v>
      </c>
      <c r="S7" s="138">
        <v>670207744</v>
      </c>
      <c r="T7" s="137" t="s">
        <v>173</v>
      </c>
      <c r="U7" s="138">
        <v>350</v>
      </c>
      <c r="V7" s="137" t="s">
        <v>173</v>
      </c>
      <c r="W7" s="137" t="s">
        <v>173</v>
      </c>
      <c r="X7" s="137" t="s">
        <v>173</v>
      </c>
      <c r="Y7" s="137" t="s">
        <v>173</v>
      </c>
      <c r="Z7" s="139">
        <v>22966186.999999996</v>
      </c>
      <c r="AA7" s="127"/>
    </row>
    <row r="8" spans="1:27" ht="24" customHeight="1" x14ac:dyDescent="0.2">
      <c r="A8" s="96" t="s">
        <v>87</v>
      </c>
      <c r="B8" s="148">
        <v>0</v>
      </c>
      <c r="C8" s="148">
        <v>0</v>
      </c>
      <c r="D8" s="149">
        <v>302446.99999999994</v>
      </c>
      <c r="E8" s="149">
        <v>352677727.9999997</v>
      </c>
      <c r="F8" s="149">
        <v>4320</v>
      </c>
      <c r="G8" s="149">
        <v>33148</v>
      </c>
      <c r="H8" s="96" t="s">
        <v>87</v>
      </c>
      <c r="I8" s="148">
        <v>0</v>
      </c>
      <c r="J8" s="148">
        <v>0</v>
      </c>
      <c r="K8" s="148">
        <v>0</v>
      </c>
      <c r="L8" s="148">
        <v>0</v>
      </c>
      <c r="M8" s="149">
        <v>232128811.00000054</v>
      </c>
      <c r="N8" s="155">
        <f t="shared" si="0"/>
        <v>353017642.9999997</v>
      </c>
      <c r="O8" s="135" t="s">
        <v>134</v>
      </c>
      <c r="P8" s="136" t="s">
        <v>173</v>
      </c>
      <c r="Q8" s="137" t="s">
        <v>173</v>
      </c>
      <c r="R8" s="138">
        <v>46921560.999999985</v>
      </c>
      <c r="S8" s="138">
        <v>1415965437.0000007</v>
      </c>
      <c r="T8" s="137" t="s">
        <v>173</v>
      </c>
      <c r="U8" s="138">
        <v>2544334.9999999991</v>
      </c>
      <c r="V8" s="137" t="s">
        <v>173</v>
      </c>
      <c r="W8" s="137" t="s">
        <v>173</v>
      </c>
      <c r="X8" s="137" t="s">
        <v>173</v>
      </c>
      <c r="Y8" s="137" t="s">
        <v>173</v>
      </c>
      <c r="Z8" s="139">
        <v>499418110.99999934</v>
      </c>
      <c r="AA8" s="127"/>
    </row>
    <row r="9" spans="1:27" ht="24" customHeight="1" x14ac:dyDescent="0.2">
      <c r="A9" s="96" t="s">
        <v>19</v>
      </c>
      <c r="B9" s="148">
        <v>0</v>
      </c>
      <c r="C9" s="148">
        <v>0</v>
      </c>
      <c r="D9" s="149">
        <v>14</v>
      </c>
      <c r="E9" s="149">
        <v>15065885.999999994</v>
      </c>
      <c r="F9" s="148">
        <v>0</v>
      </c>
      <c r="G9" s="148">
        <v>0</v>
      </c>
      <c r="H9" s="96" t="s">
        <v>19</v>
      </c>
      <c r="I9" s="148">
        <v>0</v>
      </c>
      <c r="J9" s="148">
        <v>0</v>
      </c>
      <c r="K9" s="148">
        <v>0</v>
      </c>
      <c r="L9" s="148">
        <v>0</v>
      </c>
      <c r="M9" s="149">
        <v>6003605.0000000065</v>
      </c>
      <c r="N9" s="155">
        <f t="shared" si="0"/>
        <v>15065899.999999994</v>
      </c>
      <c r="O9" s="135" t="s">
        <v>135</v>
      </c>
      <c r="P9" s="136" t="s">
        <v>173</v>
      </c>
      <c r="Q9" s="137" t="s">
        <v>173</v>
      </c>
      <c r="R9" s="138">
        <v>302446.99999999994</v>
      </c>
      <c r="S9" s="138">
        <v>352677727.9999997</v>
      </c>
      <c r="T9" s="138">
        <v>4320</v>
      </c>
      <c r="U9" s="138">
        <v>33148</v>
      </c>
      <c r="V9" s="137" t="s">
        <v>173</v>
      </c>
      <c r="W9" s="137" t="s">
        <v>173</v>
      </c>
      <c r="X9" s="137" t="s">
        <v>173</v>
      </c>
      <c r="Y9" s="137" t="s">
        <v>173</v>
      </c>
      <c r="Z9" s="139">
        <v>232128811.00000054</v>
      </c>
      <c r="AA9" s="127"/>
    </row>
    <row r="10" spans="1:27" ht="24" customHeight="1" x14ac:dyDescent="0.2">
      <c r="A10" s="96" t="s">
        <v>20</v>
      </c>
      <c r="B10" s="148">
        <v>0</v>
      </c>
      <c r="C10" s="148">
        <v>0</v>
      </c>
      <c r="D10" s="148">
        <v>0</v>
      </c>
      <c r="E10" s="148">
        <v>0</v>
      </c>
      <c r="F10" s="149">
        <v>1662490.9999999988</v>
      </c>
      <c r="G10" s="149">
        <v>2632671</v>
      </c>
      <c r="H10" s="96" t="s">
        <v>20</v>
      </c>
      <c r="I10" s="148">
        <v>0</v>
      </c>
      <c r="J10" s="149">
        <v>64217.999999999985</v>
      </c>
      <c r="K10" s="148">
        <v>0</v>
      </c>
      <c r="L10" s="148">
        <v>0</v>
      </c>
      <c r="M10" s="149">
        <v>27969489.999999993</v>
      </c>
      <c r="N10" s="155">
        <f t="shared" si="0"/>
        <v>4359379.9999999991</v>
      </c>
      <c r="O10" s="135" t="s">
        <v>19</v>
      </c>
      <c r="P10" s="136" t="s">
        <v>173</v>
      </c>
      <c r="Q10" s="137" t="s">
        <v>173</v>
      </c>
      <c r="R10" s="138">
        <v>14</v>
      </c>
      <c r="S10" s="138">
        <v>15065885.999999994</v>
      </c>
      <c r="T10" s="137" t="s">
        <v>173</v>
      </c>
      <c r="U10" s="137" t="s">
        <v>173</v>
      </c>
      <c r="V10" s="137" t="s">
        <v>173</v>
      </c>
      <c r="W10" s="137" t="s">
        <v>173</v>
      </c>
      <c r="X10" s="137" t="s">
        <v>173</v>
      </c>
      <c r="Y10" s="137" t="s">
        <v>173</v>
      </c>
      <c r="Z10" s="139">
        <v>6003605.0000000065</v>
      </c>
      <c r="AA10" s="127"/>
    </row>
    <row r="11" spans="1:27" ht="24" customHeight="1" x14ac:dyDescent="0.2">
      <c r="A11" s="96" t="s">
        <v>88</v>
      </c>
      <c r="B11" s="148">
        <v>0</v>
      </c>
      <c r="C11" s="148">
        <v>0</v>
      </c>
      <c r="D11" s="149">
        <v>2583057</v>
      </c>
      <c r="E11" s="149">
        <v>169381254</v>
      </c>
      <c r="F11" s="148">
        <v>0</v>
      </c>
      <c r="G11" s="149">
        <v>365766</v>
      </c>
      <c r="H11" s="96" t="s">
        <v>88</v>
      </c>
      <c r="I11" s="148">
        <v>0</v>
      </c>
      <c r="J11" s="148">
        <v>0</v>
      </c>
      <c r="K11" s="148">
        <v>0</v>
      </c>
      <c r="L11" s="148">
        <v>0</v>
      </c>
      <c r="M11" s="149">
        <v>24608019</v>
      </c>
      <c r="N11" s="155">
        <f t="shared" si="0"/>
        <v>172330077</v>
      </c>
      <c r="O11" s="135" t="s">
        <v>20</v>
      </c>
      <c r="P11" s="136" t="s">
        <v>173</v>
      </c>
      <c r="Q11" s="137" t="s">
        <v>173</v>
      </c>
      <c r="R11" s="137" t="s">
        <v>173</v>
      </c>
      <c r="S11" s="137" t="s">
        <v>173</v>
      </c>
      <c r="T11" s="138">
        <v>1662490.9999999988</v>
      </c>
      <c r="U11" s="138">
        <v>2632671</v>
      </c>
      <c r="V11" s="137" t="s">
        <v>173</v>
      </c>
      <c r="W11" s="138">
        <v>64217.999999999985</v>
      </c>
      <c r="X11" s="137" t="s">
        <v>173</v>
      </c>
      <c r="Y11" s="137" t="s">
        <v>173</v>
      </c>
      <c r="Z11" s="139">
        <v>27969489.999999993</v>
      </c>
      <c r="AA11" s="127"/>
    </row>
    <row r="12" spans="1:27" ht="24" customHeight="1" x14ac:dyDescent="0.2">
      <c r="A12" s="96" t="s">
        <v>89</v>
      </c>
      <c r="B12" s="148">
        <v>0</v>
      </c>
      <c r="C12" s="148">
        <v>0</v>
      </c>
      <c r="D12" s="148">
        <v>0</v>
      </c>
      <c r="E12" s="149">
        <v>2356178</v>
      </c>
      <c r="F12" s="149">
        <v>11288</v>
      </c>
      <c r="G12" s="149">
        <v>12</v>
      </c>
      <c r="H12" s="96" t="s">
        <v>89</v>
      </c>
      <c r="I12" s="149">
        <v>48</v>
      </c>
      <c r="J12" s="148">
        <v>0</v>
      </c>
      <c r="K12" s="148">
        <v>0</v>
      </c>
      <c r="L12" s="148">
        <v>0</v>
      </c>
      <c r="M12" s="149">
        <v>5694814</v>
      </c>
      <c r="N12" s="155">
        <f t="shared" si="0"/>
        <v>2367526</v>
      </c>
      <c r="O12" s="135" t="s">
        <v>136</v>
      </c>
      <c r="P12" s="136" t="s">
        <v>173</v>
      </c>
      <c r="Q12" s="137" t="s">
        <v>173</v>
      </c>
      <c r="R12" s="138">
        <v>2583057</v>
      </c>
      <c r="S12" s="138">
        <v>169381254</v>
      </c>
      <c r="T12" s="137" t="s">
        <v>173</v>
      </c>
      <c r="U12" s="138">
        <v>365766</v>
      </c>
      <c r="V12" s="137" t="s">
        <v>173</v>
      </c>
      <c r="W12" s="137" t="s">
        <v>173</v>
      </c>
      <c r="X12" s="137" t="s">
        <v>173</v>
      </c>
      <c r="Y12" s="137" t="s">
        <v>173</v>
      </c>
      <c r="Z12" s="139">
        <v>24608019</v>
      </c>
      <c r="AA12" s="127"/>
    </row>
    <row r="13" spans="1:27" ht="24" customHeight="1" x14ac:dyDescent="0.2">
      <c r="A13" s="96" t="s">
        <v>21</v>
      </c>
      <c r="B13" s="148">
        <v>0</v>
      </c>
      <c r="C13" s="148">
        <v>0</v>
      </c>
      <c r="D13" s="148">
        <v>0</v>
      </c>
      <c r="E13" s="148">
        <v>0</v>
      </c>
      <c r="F13" s="148">
        <v>0</v>
      </c>
      <c r="G13" s="148">
        <v>0</v>
      </c>
      <c r="H13" s="96" t="s">
        <v>21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55">
        <f t="shared" si="0"/>
        <v>0</v>
      </c>
      <c r="O13" s="135" t="s">
        <v>137</v>
      </c>
      <c r="P13" s="136" t="s">
        <v>173</v>
      </c>
      <c r="Q13" s="137" t="s">
        <v>173</v>
      </c>
      <c r="R13" s="137" t="s">
        <v>173</v>
      </c>
      <c r="S13" s="138">
        <v>2356178</v>
      </c>
      <c r="T13" s="138">
        <v>11288</v>
      </c>
      <c r="U13" s="138">
        <v>12</v>
      </c>
      <c r="V13" s="138">
        <v>48</v>
      </c>
      <c r="W13" s="137" t="s">
        <v>173</v>
      </c>
      <c r="X13" s="137" t="s">
        <v>173</v>
      </c>
      <c r="Y13" s="137" t="s">
        <v>173</v>
      </c>
      <c r="Z13" s="139">
        <v>5694814</v>
      </c>
      <c r="AA13" s="127"/>
    </row>
    <row r="14" spans="1:27" ht="24" customHeight="1" x14ac:dyDescent="0.2">
      <c r="A14" s="96" t="s">
        <v>90</v>
      </c>
      <c r="B14" s="148">
        <v>0</v>
      </c>
      <c r="C14" s="148">
        <v>0</v>
      </c>
      <c r="D14" s="148">
        <v>0</v>
      </c>
      <c r="E14" s="148">
        <v>0</v>
      </c>
      <c r="F14" s="149">
        <v>2281</v>
      </c>
      <c r="G14" s="148">
        <v>0</v>
      </c>
      <c r="H14" s="96" t="s">
        <v>90</v>
      </c>
      <c r="I14" s="148">
        <v>0</v>
      </c>
      <c r="J14" s="148">
        <v>0</v>
      </c>
      <c r="K14" s="148">
        <v>0</v>
      </c>
      <c r="L14" s="148">
        <v>0</v>
      </c>
      <c r="M14" s="149">
        <v>12635.000000000002</v>
      </c>
      <c r="N14" s="155">
        <f t="shared" si="0"/>
        <v>2281</v>
      </c>
      <c r="O14" s="135" t="s">
        <v>21</v>
      </c>
      <c r="P14" s="136" t="s">
        <v>173</v>
      </c>
      <c r="Q14" s="137" t="s">
        <v>173</v>
      </c>
      <c r="R14" s="137" t="s">
        <v>173</v>
      </c>
      <c r="S14" s="137" t="s">
        <v>173</v>
      </c>
      <c r="T14" s="137" t="s">
        <v>173</v>
      </c>
      <c r="U14" s="137" t="s">
        <v>173</v>
      </c>
      <c r="V14" s="137" t="s">
        <v>173</v>
      </c>
      <c r="W14" s="137" t="s">
        <v>173</v>
      </c>
      <c r="X14" s="137" t="s">
        <v>173</v>
      </c>
      <c r="Y14" s="137" t="s">
        <v>173</v>
      </c>
      <c r="Z14" s="140" t="s">
        <v>173</v>
      </c>
      <c r="AA14" s="127"/>
    </row>
    <row r="15" spans="1:27" ht="24" customHeight="1" x14ac:dyDescent="0.2">
      <c r="A15" s="96" t="s">
        <v>22</v>
      </c>
      <c r="B15" s="148">
        <v>0</v>
      </c>
      <c r="C15" s="156">
        <v>0</v>
      </c>
      <c r="D15" s="148">
        <v>0</v>
      </c>
      <c r="E15" s="149">
        <v>3769265.0000000005</v>
      </c>
      <c r="F15" s="149">
        <v>78840</v>
      </c>
      <c r="G15" s="148">
        <v>0</v>
      </c>
      <c r="H15" s="96" t="s">
        <v>22</v>
      </c>
      <c r="I15" s="148">
        <v>0</v>
      </c>
      <c r="J15" s="148">
        <v>0</v>
      </c>
      <c r="K15" s="148">
        <v>0</v>
      </c>
      <c r="L15" s="148">
        <v>0</v>
      </c>
      <c r="M15" s="149">
        <v>2396607</v>
      </c>
      <c r="N15" s="155">
        <f t="shared" si="0"/>
        <v>3848105.0000000005</v>
      </c>
      <c r="O15" s="135" t="s">
        <v>138</v>
      </c>
      <c r="P15" s="136" t="s">
        <v>173</v>
      </c>
      <c r="Q15" s="137" t="s">
        <v>173</v>
      </c>
      <c r="R15" s="137" t="s">
        <v>173</v>
      </c>
      <c r="S15" s="137" t="s">
        <v>173</v>
      </c>
      <c r="T15" s="138">
        <v>2281</v>
      </c>
      <c r="U15" s="137" t="s">
        <v>173</v>
      </c>
      <c r="V15" s="137" t="s">
        <v>173</v>
      </c>
      <c r="W15" s="137" t="s">
        <v>173</v>
      </c>
      <c r="X15" s="137" t="s">
        <v>173</v>
      </c>
      <c r="Y15" s="137" t="s">
        <v>173</v>
      </c>
      <c r="Z15" s="139">
        <v>12635.000000000002</v>
      </c>
      <c r="AA15" s="127"/>
    </row>
    <row r="16" spans="1:27" ht="24" customHeight="1" x14ac:dyDescent="0.2">
      <c r="A16" s="43" t="s">
        <v>118</v>
      </c>
      <c r="B16" s="148">
        <v>0</v>
      </c>
      <c r="C16" s="156">
        <v>0</v>
      </c>
      <c r="D16" s="149">
        <v>5120</v>
      </c>
      <c r="E16" s="149">
        <v>5298799.0000000065</v>
      </c>
      <c r="F16" s="149">
        <v>3452226</v>
      </c>
      <c r="G16" s="149">
        <v>14</v>
      </c>
      <c r="H16" s="43" t="s">
        <v>118</v>
      </c>
      <c r="I16" s="148">
        <v>0</v>
      </c>
      <c r="J16" s="148">
        <v>0</v>
      </c>
      <c r="K16" s="148">
        <v>0</v>
      </c>
      <c r="L16" s="148">
        <v>0</v>
      </c>
      <c r="M16" s="149">
        <v>19607073.999999985</v>
      </c>
      <c r="N16" s="155">
        <f t="shared" si="0"/>
        <v>8756159.0000000075</v>
      </c>
      <c r="O16" s="135" t="s">
        <v>22</v>
      </c>
      <c r="P16" s="136" t="s">
        <v>173</v>
      </c>
      <c r="Q16" s="137" t="s">
        <v>173</v>
      </c>
      <c r="R16" s="137" t="s">
        <v>173</v>
      </c>
      <c r="S16" s="138">
        <v>3769265.0000000005</v>
      </c>
      <c r="T16" s="138">
        <v>78840</v>
      </c>
      <c r="U16" s="137" t="s">
        <v>173</v>
      </c>
      <c r="V16" s="137" t="s">
        <v>173</v>
      </c>
      <c r="W16" s="137" t="s">
        <v>173</v>
      </c>
      <c r="X16" s="137" t="s">
        <v>173</v>
      </c>
      <c r="Y16" s="137" t="s">
        <v>173</v>
      </c>
      <c r="Z16" s="139">
        <v>2396607</v>
      </c>
      <c r="AA16" s="127"/>
    </row>
    <row r="17" spans="1:27" ht="24" customHeight="1" x14ac:dyDescent="0.2">
      <c r="A17" s="43" t="s">
        <v>119</v>
      </c>
      <c r="B17" s="148">
        <v>0</v>
      </c>
      <c r="C17" s="149">
        <v>1911240</v>
      </c>
      <c r="D17" s="149">
        <v>2743513274.9999995</v>
      </c>
      <c r="E17" s="149">
        <v>10859230</v>
      </c>
      <c r="F17" s="149">
        <v>6000</v>
      </c>
      <c r="G17" s="148">
        <v>0</v>
      </c>
      <c r="H17" s="43" t="s">
        <v>119</v>
      </c>
      <c r="I17" s="148">
        <v>0</v>
      </c>
      <c r="J17" s="148">
        <v>0</v>
      </c>
      <c r="K17" s="148">
        <v>0</v>
      </c>
      <c r="L17" s="148">
        <v>0</v>
      </c>
      <c r="M17" s="149">
        <v>452054007.00000006</v>
      </c>
      <c r="N17" s="155">
        <f t="shared" si="0"/>
        <v>2756289744.9999995</v>
      </c>
      <c r="O17" s="135" t="s">
        <v>118</v>
      </c>
      <c r="P17" s="136" t="s">
        <v>173</v>
      </c>
      <c r="Q17" s="137" t="s">
        <v>173</v>
      </c>
      <c r="R17" s="138">
        <v>5120</v>
      </c>
      <c r="S17" s="138">
        <v>5298799.0000000065</v>
      </c>
      <c r="T17" s="138">
        <v>3452226</v>
      </c>
      <c r="U17" s="138">
        <v>14</v>
      </c>
      <c r="V17" s="137" t="s">
        <v>173</v>
      </c>
      <c r="W17" s="137" t="s">
        <v>173</v>
      </c>
      <c r="X17" s="137" t="s">
        <v>173</v>
      </c>
      <c r="Y17" s="137" t="s">
        <v>173</v>
      </c>
      <c r="Z17" s="139">
        <v>19607073.999999985</v>
      </c>
      <c r="AA17" s="127"/>
    </row>
    <row r="18" spans="1:27" ht="24" customHeight="1" x14ac:dyDescent="0.2">
      <c r="A18" s="43" t="s">
        <v>1</v>
      </c>
      <c r="B18" s="150">
        <v>372</v>
      </c>
      <c r="C18" s="150">
        <v>286</v>
      </c>
      <c r="D18" s="150">
        <v>132361</v>
      </c>
      <c r="E18" s="150">
        <v>2665226</v>
      </c>
      <c r="F18" s="150">
        <v>580124.00000000023</v>
      </c>
      <c r="G18" s="150">
        <v>216938</v>
      </c>
      <c r="H18" s="43" t="s">
        <v>1</v>
      </c>
      <c r="I18" s="151">
        <v>0</v>
      </c>
      <c r="J18" s="150">
        <v>1439</v>
      </c>
      <c r="K18" s="151">
        <v>0</v>
      </c>
      <c r="L18" s="151">
        <v>0</v>
      </c>
      <c r="M18" s="150">
        <v>4680213</v>
      </c>
      <c r="N18" s="155">
        <f t="shared" si="0"/>
        <v>3596746</v>
      </c>
      <c r="O18" s="135" t="s">
        <v>119</v>
      </c>
      <c r="P18" s="136" t="s">
        <v>173</v>
      </c>
      <c r="Q18" s="138">
        <v>1911240</v>
      </c>
      <c r="R18" s="138">
        <v>2743513274.9999995</v>
      </c>
      <c r="S18" s="138">
        <v>10859230</v>
      </c>
      <c r="T18" s="138">
        <v>6000</v>
      </c>
      <c r="U18" s="137" t="s">
        <v>173</v>
      </c>
      <c r="V18" s="137" t="s">
        <v>173</v>
      </c>
      <c r="W18" s="137" t="s">
        <v>173</v>
      </c>
      <c r="X18" s="137" t="s">
        <v>173</v>
      </c>
      <c r="Y18" s="137" t="s">
        <v>173</v>
      </c>
      <c r="Z18" s="139">
        <v>452054007.00000006</v>
      </c>
      <c r="AA18" s="127"/>
    </row>
    <row r="19" spans="1:27" s="164" customFormat="1" ht="28.5" customHeight="1" thickBot="1" x14ac:dyDescent="0.25">
      <c r="A19" s="157" t="s">
        <v>0</v>
      </c>
      <c r="B19" s="152">
        <f t="shared" ref="B19:G19" si="1">SUM(B6:B18)</f>
        <v>372</v>
      </c>
      <c r="C19" s="152">
        <f t="shared" si="1"/>
        <v>1911526</v>
      </c>
      <c r="D19" s="154">
        <f t="shared" si="1"/>
        <v>2794081834.9999995</v>
      </c>
      <c r="E19" s="154">
        <f t="shared" si="1"/>
        <v>2648246747.0000005</v>
      </c>
      <c r="F19" s="152">
        <f t="shared" si="1"/>
        <v>5797569.9999999991</v>
      </c>
      <c r="G19" s="154">
        <f t="shared" si="1"/>
        <v>5793233.9999999991</v>
      </c>
      <c r="H19" s="157" t="s">
        <v>0</v>
      </c>
      <c r="I19" s="152">
        <f>SUM(I5:I18)</f>
        <v>48</v>
      </c>
      <c r="J19" s="152">
        <f>SUM(J5:J18)</f>
        <v>65656.999999999985</v>
      </c>
      <c r="K19" s="154">
        <f>SUM(K5:K18)</f>
        <v>1983022933</v>
      </c>
      <c r="L19" s="154">
        <f>SUM(L5:L18)</f>
        <v>2991692.0000000005</v>
      </c>
      <c r="M19" s="154">
        <f>SUM(M5:M18)</f>
        <v>1531215362.9999998</v>
      </c>
      <c r="N19" s="155">
        <f t="shared" si="0"/>
        <v>7441911614</v>
      </c>
      <c r="O19" s="158" t="s">
        <v>139</v>
      </c>
      <c r="P19" s="159">
        <v>372</v>
      </c>
      <c r="Q19" s="160">
        <v>286</v>
      </c>
      <c r="R19" s="160">
        <v>132361</v>
      </c>
      <c r="S19" s="160">
        <v>2665226</v>
      </c>
      <c r="T19" s="160">
        <v>580124.00000000023</v>
      </c>
      <c r="U19" s="160">
        <v>216938</v>
      </c>
      <c r="V19" s="161" t="s">
        <v>173</v>
      </c>
      <c r="W19" s="160">
        <v>1439</v>
      </c>
      <c r="X19" s="161" t="s">
        <v>173</v>
      </c>
      <c r="Y19" s="161" t="s">
        <v>173</v>
      </c>
      <c r="Z19" s="162">
        <v>4680213</v>
      </c>
      <c r="AA19" s="163"/>
    </row>
    <row r="20" spans="1:27" ht="15.75" thickTop="1" thickBot="1" x14ac:dyDescent="0.25">
      <c r="G20" s="25" t="s">
        <v>3</v>
      </c>
      <c r="O20" s="141" t="s">
        <v>140</v>
      </c>
      <c r="P20" s="142">
        <v>372</v>
      </c>
      <c r="Q20" s="143">
        <v>1911526</v>
      </c>
      <c r="R20" s="143">
        <v>2794081835.0000005</v>
      </c>
      <c r="S20" s="143">
        <v>2648246746.9999995</v>
      </c>
      <c r="T20" s="143">
        <v>5797570</v>
      </c>
      <c r="U20" s="143">
        <v>5793234.0000000019</v>
      </c>
      <c r="V20" s="143">
        <v>48</v>
      </c>
      <c r="W20" s="143">
        <v>65656.999999999927</v>
      </c>
      <c r="X20" s="143">
        <v>1983022933</v>
      </c>
      <c r="Y20" s="143">
        <v>2991692.0000000005</v>
      </c>
      <c r="Z20" s="144">
        <v>1531215363.0000021</v>
      </c>
      <c r="AA20" s="127"/>
    </row>
    <row r="21" spans="1:27" x14ac:dyDescent="0.2">
      <c r="AA21" s="127"/>
    </row>
    <row r="22" spans="1:27" x14ac:dyDescent="0.2">
      <c r="AA22" s="127"/>
    </row>
  </sheetData>
  <mergeCells count="10">
    <mergeCell ref="P4:Y4"/>
    <mergeCell ref="A1:G1"/>
    <mergeCell ref="H1:M1"/>
    <mergeCell ref="A2:G2"/>
    <mergeCell ref="H2:M2"/>
    <mergeCell ref="A3:A4"/>
    <mergeCell ref="H3:H4"/>
    <mergeCell ref="I3:L3"/>
    <mergeCell ref="M3:M4"/>
    <mergeCell ref="B3:G3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rightToLeft="1" topLeftCell="A52" workbookViewId="0">
      <selection activeCell="O76" sqref="O76"/>
    </sheetView>
  </sheetViews>
  <sheetFormatPr defaultRowHeight="15" x14ac:dyDescent="0.25"/>
  <sheetData>
    <row r="1" spans="1:10" ht="15.75" x14ac:dyDescent="0.25">
      <c r="A1" s="239" t="s">
        <v>205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 ht="15.75" x14ac:dyDescent="0.25">
      <c r="A2" s="289" t="s">
        <v>24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 ht="15.75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7" t="s">
        <v>67</v>
      </c>
    </row>
    <row r="4" spans="1:10" ht="15.75" thickTop="1" x14ac:dyDescent="0.25">
      <c r="A4" s="250" t="s">
        <v>66</v>
      </c>
      <c r="B4" s="250"/>
      <c r="C4" s="263" t="s">
        <v>26</v>
      </c>
      <c r="D4" s="263"/>
      <c r="E4" s="263"/>
      <c r="F4" s="201"/>
      <c r="G4" s="263" t="s">
        <v>29</v>
      </c>
      <c r="H4" s="263"/>
      <c r="I4" s="263"/>
      <c r="J4" s="263" t="s">
        <v>30</v>
      </c>
    </row>
    <row r="5" spans="1:10" x14ac:dyDescent="0.25">
      <c r="A5" s="274"/>
      <c r="B5" s="274"/>
      <c r="C5" s="5" t="s">
        <v>27</v>
      </c>
      <c r="D5" s="27" t="s">
        <v>28</v>
      </c>
      <c r="E5" s="27" t="s">
        <v>0</v>
      </c>
      <c r="F5" s="28"/>
      <c r="G5" s="5" t="s">
        <v>27</v>
      </c>
      <c r="H5" s="27" t="s">
        <v>28</v>
      </c>
      <c r="I5" s="27" t="s">
        <v>0</v>
      </c>
      <c r="J5" s="265"/>
    </row>
    <row r="6" spans="1:10" x14ac:dyDescent="0.25">
      <c r="A6" s="271" t="s">
        <v>100</v>
      </c>
      <c r="B6" s="1" t="s">
        <v>31</v>
      </c>
      <c r="C6" s="184">
        <v>0</v>
      </c>
      <c r="D6" s="184">
        <v>0</v>
      </c>
      <c r="E6" s="184">
        <f t="shared" ref="E6:E24" si="0">SUM(C6:D6)</f>
        <v>0</v>
      </c>
      <c r="F6" s="184"/>
      <c r="G6" s="184">
        <v>0</v>
      </c>
      <c r="H6" s="184">
        <v>0</v>
      </c>
      <c r="I6" s="184">
        <f t="shared" ref="I6:I14" si="1">SUM(G6:H6)</f>
        <v>0</v>
      </c>
      <c r="J6" s="184">
        <v>0</v>
      </c>
    </row>
    <row r="7" spans="1:10" x14ac:dyDescent="0.25">
      <c r="A7" s="288"/>
      <c r="B7" s="8" t="s">
        <v>32</v>
      </c>
      <c r="C7" s="37">
        <v>6592154.0000000028</v>
      </c>
      <c r="D7" s="37">
        <v>2380.0000000000018</v>
      </c>
      <c r="E7" s="37">
        <f t="shared" si="0"/>
        <v>6594534.0000000028</v>
      </c>
      <c r="F7" s="37"/>
      <c r="G7" s="37">
        <v>111604.99999999999</v>
      </c>
      <c r="H7" s="37">
        <v>0</v>
      </c>
      <c r="I7" s="37">
        <f t="shared" si="1"/>
        <v>111604.99999999999</v>
      </c>
      <c r="J7" s="37">
        <f t="shared" ref="J7:J14" si="2">E7+I7</f>
        <v>6706139.0000000028</v>
      </c>
    </row>
    <row r="8" spans="1:10" x14ac:dyDescent="0.25">
      <c r="A8" s="288"/>
      <c r="B8" s="8" t="s">
        <v>33</v>
      </c>
      <c r="C8" s="37">
        <v>22150</v>
      </c>
      <c r="D8" s="37">
        <v>0</v>
      </c>
      <c r="E8" s="37">
        <f t="shared" si="0"/>
        <v>22150</v>
      </c>
      <c r="F8" s="37"/>
      <c r="G8" s="37">
        <v>101731.99999999999</v>
      </c>
      <c r="H8" s="37">
        <v>6000</v>
      </c>
      <c r="I8" s="37">
        <f t="shared" si="1"/>
        <v>107731.99999999999</v>
      </c>
      <c r="J8" s="37">
        <f t="shared" si="2"/>
        <v>129881.99999999999</v>
      </c>
    </row>
    <row r="9" spans="1:10" x14ac:dyDescent="0.25">
      <c r="A9" s="288"/>
      <c r="B9" s="26" t="s">
        <v>34</v>
      </c>
      <c r="C9" s="69">
        <v>8632743</v>
      </c>
      <c r="D9" s="69">
        <v>0</v>
      </c>
      <c r="E9" s="69">
        <f t="shared" si="0"/>
        <v>8632743</v>
      </c>
      <c r="F9" s="69"/>
      <c r="G9" s="69">
        <v>5760.0000000000018</v>
      </c>
      <c r="H9" s="69">
        <v>0</v>
      </c>
      <c r="I9" s="69">
        <f t="shared" si="1"/>
        <v>5760.0000000000018</v>
      </c>
      <c r="J9" s="37">
        <f t="shared" si="2"/>
        <v>8638503</v>
      </c>
    </row>
    <row r="10" spans="1:10" x14ac:dyDescent="0.25">
      <c r="A10" s="224" t="s">
        <v>0</v>
      </c>
      <c r="B10" s="224"/>
      <c r="C10" s="203">
        <f>SUM(C6:C9)</f>
        <v>15247047.000000004</v>
      </c>
      <c r="D10" s="203">
        <f>SUM(D6:D9)</f>
        <v>2380.0000000000018</v>
      </c>
      <c r="E10" s="203">
        <f t="shared" si="0"/>
        <v>15249427.000000004</v>
      </c>
      <c r="F10" s="203"/>
      <c r="G10" s="203">
        <f>SUM(G6:G9)</f>
        <v>219096.99999999997</v>
      </c>
      <c r="H10" s="203">
        <f>SUM(H6:H9)</f>
        <v>6000</v>
      </c>
      <c r="I10" s="203">
        <f t="shared" si="1"/>
        <v>225096.99999999997</v>
      </c>
      <c r="J10" s="203">
        <f t="shared" si="2"/>
        <v>15474524.000000004</v>
      </c>
    </row>
    <row r="11" spans="1:10" x14ac:dyDescent="0.25">
      <c r="A11" s="271" t="s">
        <v>101</v>
      </c>
      <c r="B11" s="1" t="s">
        <v>31</v>
      </c>
      <c r="C11" s="202">
        <v>16000</v>
      </c>
      <c r="D11" s="202">
        <v>0</v>
      </c>
      <c r="E11" s="202">
        <f t="shared" si="0"/>
        <v>16000</v>
      </c>
      <c r="F11" s="202"/>
      <c r="G11" s="202">
        <v>2000080</v>
      </c>
      <c r="H11" s="202">
        <v>0</v>
      </c>
      <c r="I11" s="202">
        <f t="shared" si="1"/>
        <v>2000080</v>
      </c>
      <c r="J11" s="202">
        <f t="shared" si="2"/>
        <v>2016080</v>
      </c>
    </row>
    <row r="12" spans="1:10" x14ac:dyDescent="0.25">
      <c r="A12" s="288"/>
      <c r="B12" s="8" t="s">
        <v>35</v>
      </c>
      <c r="C12" s="37">
        <v>7032647.0000000009</v>
      </c>
      <c r="D12" s="37">
        <v>0</v>
      </c>
      <c r="E12" s="37">
        <f t="shared" si="0"/>
        <v>7032647.0000000009</v>
      </c>
      <c r="F12" s="37"/>
      <c r="G12" s="37">
        <v>58950.000000000007</v>
      </c>
      <c r="H12" s="37">
        <v>985999.99999999988</v>
      </c>
      <c r="I12" s="37">
        <f t="shared" si="1"/>
        <v>1044949.9999999999</v>
      </c>
      <c r="J12" s="37">
        <f t="shared" si="2"/>
        <v>8077597.0000000009</v>
      </c>
    </row>
    <row r="13" spans="1:10" x14ac:dyDescent="0.25">
      <c r="A13" s="288"/>
      <c r="B13" s="8" t="s">
        <v>36</v>
      </c>
      <c r="C13" s="37">
        <v>154880</v>
      </c>
      <c r="D13" s="37">
        <v>0</v>
      </c>
      <c r="E13" s="37">
        <f t="shared" si="0"/>
        <v>154880</v>
      </c>
      <c r="F13" s="37"/>
      <c r="G13" s="37">
        <v>0</v>
      </c>
      <c r="H13" s="37">
        <v>0</v>
      </c>
      <c r="I13" s="37">
        <f t="shared" si="1"/>
        <v>0</v>
      </c>
      <c r="J13" s="37">
        <f t="shared" si="2"/>
        <v>154880</v>
      </c>
    </row>
    <row r="14" spans="1:10" x14ac:dyDescent="0.25">
      <c r="A14" s="288"/>
      <c r="B14" s="8" t="s">
        <v>37</v>
      </c>
      <c r="C14" s="37">
        <v>2993744.0000000005</v>
      </c>
      <c r="D14" s="37">
        <v>0</v>
      </c>
      <c r="E14" s="37">
        <f t="shared" si="0"/>
        <v>2993744.0000000005</v>
      </c>
      <c r="F14" s="37"/>
      <c r="G14" s="37">
        <v>30000.000000000004</v>
      </c>
      <c r="H14" s="37">
        <v>0</v>
      </c>
      <c r="I14" s="37">
        <f t="shared" si="1"/>
        <v>30000.000000000004</v>
      </c>
      <c r="J14" s="37">
        <f t="shared" si="2"/>
        <v>3023744.0000000005</v>
      </c>
    </row>
    <row r="15" spans="1:10" x14ac:dyDescent="0.25">
      <c r="A15" s="224" t="s">
        <v>0</v>
      </c>
      <c r="B15" s="224"/>
      <c r="C15" s="203">
        <f>SUM(C11:C14)</f>
        <v>10197271.000000002</v>
      </c>
      <c r="D15" s="203">
        <f>SUM(D11:D14)</f>
        <v>0</v>
      </c>
      <c r="E15" s="203">
        <f t="shared" si="0"/>
        <v>10197271.000000002</v>
      </c>
      <c r="F15" s="203"/>
      <c r="G15" s="203">
        <f>SUM(G11:G14)</f>
        <v>2089030</v>
      </c>
      <c r="H15" s="203">
        <f>SUM(H11:H14)</f>
        <v>985999.99999999988</v>
      </c>
      <c r="I15" s="203">
        <f>SUM(I11:I14)</f>
        <v>3075030</v>
      </c>
      <c r="J15" s="203">
        <f>SUM(J11:J14)</f>
        <v>13272301</v>
      </c>
    </row>
    <row r="16" spans="1:10" x14ac:dyDescent="0.25">
      <c r="A16" s="271" t="s">
        <v>102</v>
      </c>
      <c r="B16" s="1" t="s">
        <v>31</v>
      </c>
      <c r="C16" s="202">
        <v>10400.000000000002</v>
      </c>
      <c r="D16" s="202">
        <v>0</v>
      </c>
      <c r="E16" s="202">
        <f t="shared" si="0"/>
        <v>10400.000000000002</v>
      </c>
      <c r="F16" s="202"/>
      <c r="G16" s="202">
        <v>1822800</v>
      </c>
      <c r="H16" s="202">
        <v>0</v>
      </c>
      <c r="I16" s="202">
        <f t="shared" ref="I16:I24" si="3">SUM(G16:H16)</f>
        <v>1822800</v>
      </c>
      <c r="J16" s="202">
        <f>E16+I16</f>
        <v>1833200</v>
      </c>
    </row>
    <row r="17" spans="1:10" x14ac:dyDescent="0.25">
      <c r="A17" s="288"/>
      <c r="B17" s="8" t="s">
        <v>38</v>
      </c>
      <c r="C17" s="37">
        <v>1305362.9999999993</v>
      </c>
      <c r="D17" s="37">
        <v>0</v>
      </c>
      <c r="E17" s="37">
        <f t="shared" si="0"/>
        <v>1305362.9999999993</v>
      </c>
      <c r="F17" s="37"/>
      <c r="G17" s="37">
        <v>2305699.9999999977</v>
      </c>
      <c r="H17" s="37">
        <v>649999.99999999965</v>
      </c>
      <c r="I17" s="37">
        <f t="shared" si="3"/>
        <v>2955699.9999999972</v>
      </c>
      <c r="J17" s="202">
        <f>E17+I17</f>
        <v>4261062.9999999963</v>
      </c>
    </row>
    <row r="18" spans="1:10" x14ac:dyDescent="0.25">
      <c r="A18" s="288"/>
      <c r="B18" s="8" t="s">
        <v>37</v>
      </c>
      <c r="C18" s="37">
        <v>818692.99999999988</v>
      </c>
      <c r="D18" s="37">
        <v>2750</v>
      </c>
      <c r="E18" s="37">
        <f t="shared" si="0"/>
        <v>821442.99999999988</v>
      </c>
      <c r="F18" s="37"/>
      <c r="G18" s="37">
        <v>119802</v>
      </c>
      <c r="H18" s="37">
        <v>0</v>
      </c>
      <c r="I18" s="37">
        <f t="shared" si="3"/>
        <v>119802</v>
      </c>
      <c r="J18" s="202">
        <f>E18+I18</f>
        <v>941244.99999999988</v>
      </c>
    </row>
    <row r="19" spans="1:10" x14ac:dyDescent="0.25">
      <c r="A19" s="288"/>
      <c r="B19" s="8" t="s">
        <v>34</v>
      </c>
      <c r="C19" s="37">
        <v>6296503</v>
      </c>
      <c r="D19" s="37">
        <v>0</v>
      </c>
      <c r="E19" s="37">
        <f t="shared" si="0"/>
        <v>6296503</v>
      </c>
      <c r="F19" s="37"/>
      <c r="G19" s="37">
        <v>126090</v>
      </c>
      <c r="H19" s="37">
        <v>0</v>
      </c>
      <c r="I19" s="37">
        <f t="shared" si="3"/>
        <v>126090</v>
      </c>
      <c r="J19" s="202">
        <f>E19+I19</f>
        <v>6422593</v>
      </c>
    </row>
    <row r="20" spans="1:10" x14ac:dyDescent="0.25">
      <c r="A20" s="224" t="s">
        <v>0</v>
      </c>
      <c r="B20" s="224"/>
      <c r="C20" s="203">
        <f>SUM(C16:C19)</f>
        <v>8430959</v>
      </c>
      <c r="D20" s="203">
        <f>SUM(D16:D19)</f>
        <v>2750</v>
      </c>
      <c r="E20" s="203">
        <f t="shared" si="0"/>
        <v>8433709</v>
      </c>
      <c r="F20" s="203"/>
      <c r="G20" s="203">
        <f>SUM(G16:G19)</f>
        <v>4374391.9999999981</v>
      </c>
      <c r="H20" s="203">
        <f>SUM(H16:H19)</f>
        <v>649999.99999999965</v>
      </c>
      <c r="I20" s="203">
        <f t="shared" si="3"/>
        <v>5024391.9999999981</v>
      </c>
      <c r="J20" s="203">
        <f>SUM(J16:J19)</f>
        <v>13458100.999999996</v>
      </c>
    </row>
    <row r="21" spans="1:10" x14ac:dyDescent="0.25">
      <c r="A21" s="271" t="s">
        <v>103</v>
      </c>
      <c r="B21" s="1" t="s">
        <v>38</v>
      </c>
      <c r="C21" s="184">
        <v>139790</v>
      </c>
      <c r="D21" s="184">
        <v>0</v>
      </c>
      <c r="E21" s="184">
        <f t="shared" si="0"/>
        <v>139790</v>
      </c>
      <c r="F21" s="184"/>
      <c r="G21" s="184">
        <v>9000.0000000000018</v>
      </c>
      <c r="H21" s="184">
        <v>77500.000000000015</v>
      </c>
      <c r="I21" s="184">
        <f t="shared" si="3"/>
        <v>86500.000000000015</v>
      </c>
      <c r="J21" s="184">
        <f>E21+I21</f>
        <v>226290</v>
      </c>
    </row>
    <row r="22" spans="1:10" x14ac:dyDescent="0.25">
      <c r="A22" s="288"/>
      <c r="B22" s="8" t="s">
        <v>37</v>
      </c>
      <c r="C22" s="37">
        <v>2700</v>
      </c>
      <c r="D22" s="37">
        <v>0</v>
      </c>
      <c r="E22" s="37">
        <f t="shared" si="0"/>
        <v>2700</v>
      </c>
      <c r="F22" s="37"/>
      <c r="G22" s="37">
        <v>0</v>
      </c>
      <c r="H22" s="37">
        <v>0</v>
      </c>
      <c r="I22" s="37">
        <f t="shared" si="3"/>
        <v>0</v>
      </c>
      <c r="J22" s="184">
        <f>E22+I22</f>
        <v>2700</v>
      </c>
    </row>
    <row r="23" spans="1:10" x14ac:dyDescent="0.25">
      <c r="A23" s="288"/>
      <c r="B23" s="8" t="s">
        <v>34</v>
      </c>
      <c r="C23" s="37">
        <v>35395</v>
      </c>
      <c r="D23" s="37">
        <v>0</v>
      </c>
      <c r="E23" s="37">
        <f t="shared" si="0"/>
        <v>35395</v>
      </c>
      <c r="F23" s="37"/>
      <c r="G23" s="37">
        <v>0</v>
      </c>
      <c r="H23" s="37">
        <v>0</v>
      </c>
      <c r="I23" s="37">
        <f t="shared" si="3"/>
        <v>0</v>
      </c>
      <c r="J23" s="184">
        <f>E23+I23</f>
        <v>35395</v>
      </c>
    </row>
    <row r="24" spans="1:10" x14ac:dyDescent="0.25">
      <c r="A24" s="224" t="s">
        <v>0</v>
      </c>
      <c r="B24" s="224"/>
      <c r="C24" s="203">
        <f>SUM(C21:C23)</f>
        <v>177885</v>
      </c>
      <c r="D24" s="203">
        <f>SUM(D21:D23)</f>
        <v>0</v>
      </c>
      <c r="E24" s="203">
        <f t="shared" si="0"/>
        <v>177885</v>
      </c>
      <c r="F24" s="203"/>
      <c r="G24" s="203">
        <f>SUM(G21:G23)</f>
        <v>9000.0000000000018</v>
      </c>
      <c r="H24" s="203">
        <f>SUM(H21:H23)</f>
        <v>77500.000000000015</v>
      </c>
      <c r="I24" s="203">
        <f t="shared" si="3"/>
        <v>86500.000000000015</v>
      </c>
      <c r="J24" s="203">
        <f>E24+I24</f>
        <v>264385</v>
      </c>
    </row>
    <row r="25" spans="1:10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25" t="s">
        <v>3</v>
      </c>
    </row>
    <row r="26" spans="1:10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1"/>
    </row>
    <row r="27" spans="1:10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1"/>
    </row>
    <row r="28" spans="1:10" ht="15.75" x14ac:dyDescent="0.25">
      <c r="A28" s="239" t="s">
        <v>206</v>
      </c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ht="15.75" x14ac:dyDescent="0.25">
      <c r="A29" s="289" t="s">
        <v>24</v>
      </c>
      <c r="B29" s="289"/>
      <c r="C29" s="289"/>
      <c r="D29" s="289"/>
      <c r="E29" s="289"/>
      <c r="F29" s="289"/>
      <c r="G29" s="289"/>
      <c r="H29" s="289"/>
      <c r="I29" s="289"/>
      <c r="J29" s="289"/>
    </row>
    <row r="30" spans="1:10" ht="15.75" thickBo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7" t="s">
        <v>67</v>
      </c>
    </row>
    <row r="31" spans="1:10" ht="15.75" thickTop="1" x14ac:dyDescent="0.25">
      <c r="A31" s="250" t="s">
        <v>25</v>
      </c>
      <c r="B31" s="250"/>
      <c r="C31" s="263" t="s">
        <v>26</v>
      </c>
      <c r="D31" s="263"/>
      <c r="E31" s="263"/>
      <c r="F31" s="201"/>
      <c r="G31" s="263" t="s">
        <v>29</v>
      </c>
      <c r="H31" s="263"/>
      <c r="I31" s="263"/>
      <c r="J31" s="263" t="s">
        <v>30</v>
      </c>
    </row>
    <row r="32" spans="1:10" x14ac:dyDescent="0.25">
      <c r="A32" s="274"/>
      <c r="B32" s="274"/>
      <c r="C32" s="5" t="s">
        <v>27</v>
      </c>
      <c r="D32" s="27" t="s">
        <v>28</v>
      </c>
      <c r="E32" s="27" t="s">
        <v>0</v>
      </c>
      <c r="F32" s="28"/>
      <c r="G32" s="5" t="s">
        <v>27</v>
      </c>
      <c r="H32" s="27" t="s">
        <v>28</v>
      </c>
      <c r="I32" s="27" t="s">
        <v>0</v>
      </c>
      <c r="J32" s="265"/>
    </row>
    <row r="33" spans="1:10" x14ac:dyDescent="0.25">
      <c r="A33" s="271" t="s">
        <v>104</v>
      </c>
      <c r="B33" s="1" t="s">
        <v>31</v>
      </c>
      <c r="C33" s="202">
        <v>750</v>
      </c>
      <c r="D33" s="202">
        <v>0</v>
      </c>
      <c r="E33" s="202">
        <f>SUM(C33:D33)</f>
        <v>750</v>
      </c>
      <c r="F33" s="202"/>
      <c r="G33" s="202">
        <v>0</v>
      </c>
      <c r="H33" s="202">
        <v>0</v>
      </c>
      <c r="I33" s="202">
        <f>SUM(G33:H33)</f>
        <v>0</v>
      </c>
      <c r="J33" s="202">
        <f t="shared" ref="J33:J44" si="4">E33+I33</f>
        <v>750</v>
      </c>
    </row>
    <row r="34" spans="1:10" x14ac:dyDescent="0.25">
      <c r="A34" s="288"/>
      <c r="B34" s="8" t="s">
        <v>39</v>
      </c>
      <c r="C34" s="37">
        <v>12200</v>
      </c>
      <c r="D34" s="37">
        <v>0</v>
      </c>
      <c r="E34" s="37">
        <f>SUM(C34:D34)</f>
        <v>12200</v>
      </c>
      <c r="F34" s="37"/>
      <c r="G34" s="37">
        <v>920</v>
      </c>
      <c r="H34" s="37">
        <v>0</v>
      </c>
      <c r="I34" s="37">
        <f>SUM(G34:H34)</f>
        <v>920</v>
      </c>
      <c r="J34" s="202">
        <f t="shared" si="4"/>
        <v>13120</v>
      </c>
    </row>
    <row r="35" spans="1:10" x14ac:dyDescent="0.25">
      <c r="A35" s="288"/>
      <c r="B35" s="8" t="s">
        <v>40</v>
      </c>
      <c r="C35" s="37">
        <v>81080</v>
      </c>
      <c r="D35" s="37">
        <v>0</v>
      </c>
      <c r="E35" s="37">
        <f>SUM(C35:D35)</f>
        <v>81080</v>
      </c>
      <c r="F35" s="37"/>
      <c r="G35" s="37">
        <v>95224.999999999985</v>
      </c>
      <c r="H35" s="37">
        <v>0</v>
      </c>
      <c r="I35" s="37">
        <f>SUM(I33:I34)</f>
        <v>920</v>
      </c>
      <c r="J35" s="202">
        <f t="shared" si="4"/>
        <v>82000</v>
      </c>
    </row>
    <row r="36" spans="1:10" x14ac:dyDescent="0.25">
      <c r="A36" s="224" t="s">
        <v>0</v>
      </c>
      <c r="B36" s="224"/>
      <c r="C36" s="203">
        <f>SUM(C33:C35)</f>
        <v>94030</v>
      </c>
      <c r="D36" s="203">
        <f>SUM(D33:D35)</f>
        <v>0</v>
      </c>
      <c r="E36" s="203">
        <f>SUM(E33:E35)</f>
        <v>94030</v>
      </c>
      <c r="F36" s="203"/>
      <c r="G36" s="203">
        <f>SUM(G33:G35)</f>
        <v>96144.999999999985</v>
      </c>
      <c r="H36" s="203">
        <f>SUM(H33:H35)</f>
        <v>0</v>
      </c>
      <c r="I36" s="203">
        <f t="shared" ref="I36:I44" si="5">SUM(G36:H36)</f>
        <v>96144.999999999985</v>
      </c>
      <c r="J36" s="203">
        <f t="shared" si="4"/>
        <v>190175</v>
      </c>
    </row>
    <row r="37" spans="1:10" x14ac:dyDescent="0.25">
      <c r="A37" s="271" t="s">
        <v>106</v>
      </c>
      <c r="B37" s="1" t="s">
        <v>41</v>
      </c>
      <c r="C37" s="202">
        <v>0</v>
      </c>
      <c r="D37" s="202">
        <v>0</v>
      </c>
      <c r="E37" s="202">
        <f t="shared" ref="E37:E45" si="6">SUM(C37:D37)</f>
        <v>0</v>
      </c>
      <c r="F37" s="202"/>
      <c r="G37" s="202">
        <v>0</v>
      </c>
      <c r="H37" s="202">
        <v>0</v>
      </c>
      <c r="I37" s="202">
        <f t="shared" si="5"/>
        <v>0</v>
      </c>
      <c r="J37" s="202">
        <f t="shared" si="4"/>
        <v>0</v>
      </c>
    </row>
    <row r="38" spans="1:10" x14ac:dyDescent="0.25">
      <c r="A38" s="288"/>
      <c r="B38" s="8" t="s">
        <v>42</v>
      </c>
      <c r="C38" s="37">
        <v>0</v>
      </c>
      <c r="D38" s="37">
        <v>0</v>
      </c>
      <c r="E38" s="37">
        <f t="shared" si="6"/>
        <v>0</v>
      </c>
      <c r="F38" s="37"/>
      <c r="G38" s="37">
        <v>0</v>
      </c>
      <c r="H38" s="37">
        <v>5000</v>
      </c>
      <c r="I38" s="37">
        <f t="shared" si="5"/>
        <v>5000</v>
      </c>
      <c r="J38" s="202">
        <f t="shared" si="4"/>
        <v>5000</v>
      </c>
    </row>
    <row r="39" spans="1:10" x14ac:dyDescent="0.25">
      <c r="A39" s="288"/>
      <c r="B39" s="8" t="s">
        <v>43</v>
      </c>
      <c r="C39" s="37">
        <v>50</v>
      </c>
      <c r="D39" s="37">
        <v>0</v>
      </c>
      <c r="E39" s="37">
        <f t="shared" si="6"/>
        <v>50</v>
      </c>
      <c r="F39" s="37"/>
      <c r="G39" s="37">
        <v>0</v>
      </c>
      <c r="H39" s="37">
        <v>0</v>
      </c>
      <c r="I39" s="37">
        <f t="shared" si="5"/>
        <v>0</v>
      </c>
      <c r="J39" s="202">
        <f t="shared" si="4"/>
        <v>50</v>
      </c>
    </row>
    <row r="40" spans="1:10" x14ac:dyDescent="0.25">
      <c r="A40" s="288"/>
      <c r="B40" s="8" t="s">
        <v>44</v>
      </c>
      <c r="C40" s="37">
        <v>3500.0000000000005</v>
      </c>
      <c r="D40" s="37">
        <v>0</v>
      </c>
      <c r="E40" s="37">
        <f t="shared" si="6"/>
        <v>3500.0000000000005</v>
      </c>
      <c r="F40" s="37"/>
      <c r="G40" s="37">
        <v>221250</v>
      </c>
      <c r="H40" s="37">
        <v>5000</v>
      </c>
      <c r="I40" s="37">
        <f t="shared" si="5"/>
        <v>226250</v>
      </c>
      <c r="J40" s="202">
        <f t="shared" si="4"/>
        <v>229750</v>
      </c>
    </row>
    <row r="41" spans="1:10" x14ac:dyDescent="0.25">
      <c r="A41" s="224" t="s">
        <v>0</v>
      </c>
      <c r="B41" s="224"/>
      <c r="C41" s="203">
        <f>SUM(C37:C40)</f>
        <v>3550.0000000000005</v>
      </c>
      <c r="D41" s="203">
        <f>SUM(D37:D40)</f>
        <v>0</v>
      </c>
      <c r="E41" s="203">
        <f t="shared" si="6"/>
        <v>3550.0000000000005</v>
      </c>
      <c r="F41" s="203"/>
      <c r="G41" s="203">
        <f>SUM(G37:G40)</f>
        <v>221250</v>
      </c>
      <c r="H41" s="203">
        <f>SUM(H37:H40)</f>
        <v>10000</v>
      </c>
      <c r="I41" s="203">
        <f t="shared" si="5"/>
        <v>231250</v>
      </c>
      <c r="J41" s="203">
        <f t="shared" si="4"/>
        <v>234800</v>
      </c>
    </row>
    <row r="42" spans="1:10" x14ac:dyDescent="0.25">
      <c r="A42" s="271" t="s">
        <v>105</v>
      </c>
      <c r="B42" s="30" t="s">
        <v>45</v>
      </c>
      <c r="C42" s="204">
        <v>933871.00000000023</v>
      </c>
      <c r="D42" s="204">
        <v>1499.9999999999995</v>
      </c>
      <c r="E42" s="204">
        <f t="shared" si="6"/>
        <v>935371.00000000023</v>
      </c>
      <c r="F42" s="204"/>
      <c r="G42" s="204">
        <v>0</v>
      </c>
      <c r="H42" s="204">
        <v>0</v>
      </c>
      <c r="I42" s="204">
        <f t="shared" si="5"/>
        <v>0</v>
      </c>
      <c r="J42" s="204">
        <f t="shared" si="4"/>
        <v>935371.00000000023</v>
      </c>
    </row>
    <row r="43" spans="1:10" x14ac:dyDescent="0.25">
      <c r="A43" s="256"/>
      <c r="B43" s="8" t="s">
        <v>46</v>
      </c>
      <c r="C43" s="37">
        <v>0</v>
      </c>
      <c r="D43" s="37">
        <v>0</v>
      </c>
      <c r="E43" s="37">
        <f t="shared" si="6"/>
        <v>0</v>
      </c>
      <c r="F43" s="37"/>
      <c r="G43" s="37">
        <v>0</v>
      </c>
      <c r="H43" s="37">
        <v>0</v>
      </c>
      <c r="I43" s="37">
        <f t="shared" si="5"/>
        <v>0</v>
      </c>
      <c r="J43" s="37">
        <f t="shared" si="4"/>
        <v>0</v>
      </c>
    </row>
    <row r="44" spans="1:10" x14ac:dyDescent="0.25">
      <c r="A44" s="256"/>
      <c r="B44" s="8" t="s">
        <v>47</v>
      </c>
      <c r="C44" s="37">
        <v>37769</v>
      </c>
      <c r="D44" s="37">
        <v>0</v>
      </c>
      <c r="E44" s="37">
        <f t="shared" si="6"/>
        <v>37769</v>
      </c>
      <c r="F44" s="37"/>
      <c r="G44" s="37">
        <v>0</v>
      </c>
      <c r="H44" s="37">
        <v>0</v>
      </c>
      <c r="I44" s="37">
        <f t="shared" si="5"/>
        <v>0</v>
      </c>
      <c r="J44" s="37">
        <f t="shared" si="4"/>
        <v>37769</v>
      </c>
    </row>
    <row r="45" spans="1:10" x14ac:dyDescent="0.25">
      <c r="A45" s="224" t="s">
        <v>0</v>
      </c>
      <c r="B45" s="224"/>
      <c r="C45" s="203">
        <f>SUM(C42:C44)</f>
        <v>971640.00000000023</v>
      </c>
      <c r="D45" s="203">
        <f>SUM(D42:D44)</f>
        <v>1499.9999999999995</v>
      </c>
      <c r="E45" s="203">
        <f t="shared" si="6"/>
        <v>973140.00000000023</v>
      </c>
      <c r="F45" s="203"/>
      <c r="G45" s="203">
        <f>SUM(G42:G44)</f>
        <v>0</v>
      </c>
      <c r="H45" s="203">
        <f>SUM(H42:H44)</f>
        <v>0</v>
      </c>
      <c r="I45" s="203">
        <f>SUM(I42:I44)</f>
        <v>0</v>
      </c>
      <c r="J45" s="203">
        <f>SUM(J42:J44)</f>
        <v>973140.00000000023</v>
      </c>
    </row>
    <row r="46" spans="1:10" ht="15.75" thickBot="1" x14ac:dyDescent="0.3">
      <c r="A46" s="227" t="s">
        <v>30</v>
      </c>
      <c r="B46" s="227"/>
      <c r="C46" s="82">
        <f t="shared" ref="C46:J46" si="7">C10+C15+C20+C24+C36+C41+C45</f>
        <v>35122382.000000007</v>
      </c>
      <c r="D46" s="82">
        <f t="shared" si="7"/>
        <v>6630.0000000000018</v>
      </c>
      <c r="E46" s="82">
        <f t="shared" si="7"/>
        <v>35129012.000000007</v>
      </c>
      <c r="F46" s="82">
        <f t="shared" si="7"/>
        <v>0</v>
      </c>
      <c r="G46" s="82">
        <f t="shared" si="7"/>
        <v>7008913.9999999981</v>
      </c>
      <c r="H46" s="82">
        <f t="shared" si="7"/>
        <v>1729499.9999999995</v>
      </c>
      <c r="I46" s="82">
        <f t="shared" si="7"/>
        <v>8738413.9999999981</v>
      </c>
      <c r="J46" s="82">
        <f t="shared" si="7"/>
        <v>43867426</v>
      </c>
    </row>
    <row r="47" spans="1:10" ht="15.75" thickTop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ht="15.75" thickBot="1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15.75" thickTop="1" x14ac:dyDescent="0.25">
      <c r="A55" s="250" t="s">
        <v>66</v>
      </c>
      <c r="B55" s="250"/>
      <c r="C55" s="263" t="s">
        <v>26</v>
      </c>
      <c r="D55" s="263"/>
      <c r="E55" s="263"/>
      <c r="F55" s="201"/>
      <c r="G55" s="263" t="s">
        <v>29</v>
      </c>
      <c r="H55" s="263"/>
      <c r="I55" s="263"/>
      <c r="J55" s="263" t="s">
        <v>30</v>
      </c>
    </row>
    <row r="56" spans="1:10" x14ac:dyDescent="0.25">
      <c r="A56" s="274"/>
      <c r="B56" s="274"/>
      <c r="C56" s="5" t="s">
        <v>27</v>
      </c>
      <c r="D56" s="27" t="s">
        <v>28</v>
      </c>
      <c r="E56" s="27" t="s">
        <v>0</v>
      </c>
      <c r="F56" s="28"/>
      <c r="G56" s="5" t="s">
        <v>27</v>
      </c>
      <c r="H56" s="27" t="s">
        <v>28</v>
      </c>
      <c r="I56" s="27" t="s">
        <v>0</v>
      </c>
      <c r="J56" s="265"/>
    </row>
    <row r="57" spans="1:10" x14ac:dyDescent="0.25">
      <c r="A57" s="205" t="s">
        <v>100</v>
      </c>
      <c r="B57" s="1"/>
      <c r="C57" s="184"/>
      <c r="D57" s="184"/>
      <c r="E57" s="184"/>
      <c r="F57" s="184"/>
      <c r="G57" s="184"/>
      <c r="H57" s="184"/>
      <c r="I57" s="184"/>
      <c r="J57" s="184"/>
    </row>
    <row r="58" spans="1:10" x14ac:dyDescent="0.25">
      <c r="A58" s="224" t="s">
        <v>0</v>
      </c>
      <c r="B58" s="224"/>
      <c r="C58" s="203"/>
      <c r="D58" s="203"/>
      <c r="E58" s="203">
        <v>15249427.000000004</v>
      </c>
      <c r="F58" s="203"/>
      <c r="G58" s="203"/>
      <c r="H58" s="203"/>
      <c r="I58" s="203"/>
      <c r="J58" s="203"/>
    </row>
    <row r="59" spans="1:10" ht="15" customHeight="1" x14ac:dyDescent="0.25">
      <c r="A59" s="205" t="s">
        <v>101</v>
      </c>
      <c r="B59" s="1"/>
      <c r="C59" s="202"/>
      <c r="D59" s="202"/>
      <c r="E59" s="202"/>
      <c r="F59" s="202"/>
      <c r="G59" s="202"/>
      <c r="H59" s="202"/>
      <c r="I59" s="202"/>
      <c r="J59" s="202"/>
    </row>
    <row r="60" spans="1:10" x14ac:dyDescent="0.25">
      <c r="A60" s="224" t="s">
        <v>0</v>
      </c>
      <c r="B60" s="224"/>
      <c r="C60" s="203"/>
      <c r="D60" s="203"/>
      <c r="E60" s="203"/>
      <c r="F60" s="203"/>
      <c r="G60" s="203"/>
      <c r="H60" s="203"/>
      <c r="I60" s="203"/>
      <c r="J60" s="203"/>
    </row>
    <row r="61" spans="1:10" ht="15" customHeight="1" x14ac:dyDescent="0.25">
      <c r="A61" s="205" t="s">
        <v>102</v>
      </c>
      <c r="B61" s="1"/>
      <c r="C61" s="202"/>
      <c r="D61" s="202"/>
      <c r="E61" s="202"/>
      <c r="F61" s="202"/>
      <c r="G61" s="202"/>
      <c r="H61" s="202"/>
      <c r="I61" s="202"/>
      <c r="J61" s="202"/>
    </row>
    <row r="62" spans="1:10" x14ac:dyDescent="0.25">
      <c r="A62" s="206"/>
      <c r="B62" s="8"/>
      <c r="C62" s="37"/>
      <c r="D62" s="37"/>
      <c r="E62" s="37"/>
      <c r="F62" s="37"/>
      <c r="G62" s="37"/>
      <c r="H62" s="37"/>
      <c r="I62" s="37"/>
      <c r="J62" s="202"/>
    </row>
    <row r="63" spans="1:10" x14ac:dyDescent="0.25">
      <c r="A63" s="206"/>
      <c r="B63" s="8"/>
      <c r="C63" s="37"/>
      <c r="D63" s="37"/>
      <c r="E63" s="37"/>
      <c r="F63" s="37"/>
      <c r="G63" s="37"/>
      <c r="H63" s="37"/>
      <c r="I63" s="37"/>
      <c r="J63" s="202"/>
    </row>
    <row r="64" spans="1:10" x14ac:dyDescent="0.25">
      <c r="A64" s="206"/>
      <c r="B64" s="8"/>
      <c r="C64" s="37"/>
      <c r="D64" s="37"/>
      <c r="E64" s="37"/>
      <c r="F64" s="37"/>
      <c r="G64" s="37"/>
      <c r="H64" s="37"/>
      <c r="I64" s="37"/>
      <c r="J64" s="202"/>
    </row>
    <row r="65" spans="1:10" x14ac:dyDescent="0.25">
      <c r="A65" s="224" t="s">
        <v>0</v>
      </c>
      <c r="B65" s="224"/>
      <c r="C65" s="203"/>
      <c r="D65" s="203"/>
      <c r="E65" s="203"/>
      <c r="F65" s="203"/>
      <c r="G65" s="203"/>
      <c r="H65" s="203"/>
      <c r="I65" s="203"/>
      <c r="J65" s="203"/>
    </row>
    <row r="66" spans="1:10" x14ac:dyDescent="0.25">
      <c r="A66" s="271" t="s">
        <v>103</v>
      </c>
      <c r="B66" s="1"/>
      <c r="C66" s="184"/>
      <c r="D66" s="184"/>
      <c r="E66" s="184"/>
      <c r="F66" s="184"/>
      <c r="G66" s="184"/>
      <c r="H66" s="184"/>
      <c r="I66" s="184"/>
      <c r="J66" s="184"/>
    </row>
    <row r="67" spans="1:10" x14ac:dyDescent="0.25">
      <c r="A67" s="288"/>
      <c r="B67" s="8"/>
      <c r="C67" s="37"/>
      <c r="D67" s="37"/>
      <c r="E67" s="37"/>
      <c r="F67" s="37"/>
      <c r="G67" s="37"/>
      <c r="H67" s="37"/>
      <c r="I67" s="37"/>
      <c r="J67" s="184"/>
    </row>
    <row r="68" spans="1:10" x14ac:dyDescent="0.25">
      <c r="A68" s="288"/>
      <c r="B68" s="8"/>
      <c r="C68" s="37"/>
      <c r="D68" s="37"/>
      <c r="E68" s="37"/>
      <c r="F68" s="37"/>
      <c r="G68" s="37"/>
      <c r="H68" s="37"/>
      <c r="I68" s="37"/>
      <c r="J68" s="184"/>
    </row>
    <row r="69" spans="1:10" x14ac:dyDescent="0.25">
      <c r="A69" s="224" t="s">
        <v>0</v>
      </c>
      <c r="B69" s="224"/>
      <c r="C69" s="203"/>
      <c r="D69" s="203"/>
      <c r="E69" s="203"/>
      <c r="F69" s="203"/>
      <c r="G69" s="203"/>
      <c r="H69" s="203"/>
      <c r="I69" s="203"/>
      <c r="J69" s="203"/>
    </row>
    <row r="74" spans="1:10" ht="15.75" thickBot="1" x14ac:dyDescent="0.3"/>
    <row r="75" spans="1:10" ht="15.75" thickTop="1" x14ac:dyDescent="0.25">
      <c r="A75" s="250" t="s">
        <v>25</v>
      </c>
      <c r="B75" s="250"/>
      <c r="C75" s="263" t="s">
        <v>26</v>
      </c>
      <c r="D75" s="263"/>
      <c r="E75" s="263"/>
      <c r="F75" s="201"/>
      <c r="G75" s="263" t="s">
        <v>29</v>
      </c>
      <c r="H75" s="263"/>
      <c r="I75" s="263"/>
      <c r="J75" s="263" t="s">
        <v>30</v>
      </c>
    </row>
    <row r="76" spans="1:10" x14ac:dyDescent="0.25">
      <c r="A76" s="274"/>
      <c r="B76" s="274"/>
      <c r="C76" s="5" t="s">
        <v>27</v>
      </c>
      <c r="D76" s="27" t="s">
        <v>28</v>
      </c>
      <c r="E76" s="27" t="s">
        <v>0</v>
      </c>
      <c r="F76" s="28"/>
      <c r="G76" s="5" t="s">
        <v>27</v>
      </c>
      <c r="H76" s="27" t="s">
        <v>28</v>
      </c>
      <c r="I76" s="27" t="s">
        <v>0</v>
      </c>
      <c r="J76" s="265"/>
    </row>
    <row r="77" spans="1:10" x14ac:dyDescent="0.25">
      <c r="A77" s="271" t="s">
        <v>104</v>
      </c>
      <c r="B77" s="1"/>
      <c r="C77" s="202"/>
      <c r="D77" s="202"/>
      <c r="E77" s="202"/>
      <c r="F77" s="202"/>
      <c r="G77" s="202"/>
      <c r="H77" s="202"/>
      <c r="I77" s="202"/>
      <c r="J77" s="202"/>
    </row>
    <row r="78" spans="1:10" x14ac:dyDescent="0.25">
      <c r="A78" s="288"/>
      <c r="B78" s="8"/>
      <c r="C78" s="37"/>
      <c r="D78" s="37"/>
      <c r="E78" s="37"/>
      <c r="F78" s="37"/>
      <c r="G78" s="37"/>
      <c r="H78" s="37"/>
      <c r="I78" s="37"/>
      <c r="J78" s="202"/>
    </row>
    <row r="79" spans="1:10" x14ac:dyDescent="0.25">
      <c r="A79" s="288"/>
      <c r="B79" s="8"/>
      <c r="C79" s="37"/>
      <c r="D79" s="37"/>
      <c r="E79" s="37"/>
      <c r="F79" s="37"/>
      <c r="G79" s="37"/>
      <c r="H79" s="37"/>
      <c r="I79" s="37"/>
      <c r="J79" s="202"/>
    </row>
    <row r="80" spans="1:10" x14ac:dyDescent="0.25">
      <c r="A80" s="224" t="s">
        <v>0</v>
      </c>
      <c r="B80" s="224"/>
      <c r="C80" s="203"/>
      <c r="D80" s="203"/>
      <c r="E80" s="203"/>
      <c r="F80" s="203"/>
      <c r="G80" s="203"/>
      <c r="H80" s="203"/>
      <c r="I80" s="203"/>
      <c r="J80" s="203"/>
    </row>
    <row r="81" spans="1:10" x14ac:dyDescent="0.25">
      <c r="A81" s="271" t="s">
        <v>106</v>
      </c>
      <c r="B81" s="1"/>
      <c r="C81" s="202"/>
      <c r="D81" s="202"/>
      <c r="E81" s="202"/>
      <c r="F81" s="202"/>
      <c r="G81" s="202"/>
      <c r="H81" s="202"/>
      <c r="I81" s="202"/>
      <c r="J81" s="202"/>
    </row>
    <row r="82" spans="1:10" x14ac:dyDescent="0.25">
      <c r="A82" s="288"/>
      <c r="B82" s="8"/>
      <c r="C82" s="37"/>
      <c r="D82" s="37"/>
      <c r="E82" s="37"/>
      <c r="F82" s="37"/>
      <c r="G82" s="37"/>
      <c r="H82" s="37"/>
      <c r="I82" s="37"/>
      <c r="J82" s="202"/>
    </row>
    <row r="83" spans="1:10" x14ac:dyDescent="0.25">
      <c r="A83" s="288"/>
      <c r="B83" s="8"/>
      <c r="C83" s="37"/>
      <c r="D83" s="37"/>
      <c r="E83" s="37"/>
      <c r="F83" s="37"/>
      <c r="G83" s="37"/>
      <c r="H83" s="37"/>
      <c r="I83" s="37"/>
      <c r="J83" s="202"/>
    </row>
    <row r="84" spans="1:10" x14ac:dyDescent="0.25">
      <c r="A84" s="288"/>
      <c r="B84" s="8"/>
      <c r="C84" s="37"/>
      <c r="D84" s="37"/>
      <c r="E84" s="37"/>
      <c r="F84" s="37"/>
      <c r="G84" s="37"/>
      <c r="H84" s="37"/>
      <c r="I84" s="37"/>
      <c r="J84" s="202"/>
    </row>
    <row r="85" spans="1:10" x14ac:dyDescent="0.25">
      <c r="A85" s="224" t="s">
        <v>0</v>
      </c>
      <c r="B85" s="224"/>
      <c r="C85" s="203"/>
      <c r="D85" s="203"/>
      <c r="E85" s="203"/>
      <c r="F85" s="203"/>
      <c r="G85" s="203"/>
      <c r="H85" s="203"/>
      <c r="I85" s="203"/>
      <c r="J85" s="203"/>
    </row>
    <row r="86" spans="1:10" x14ac:dyDescent="0.25">
      <c r="A86" s="271" t="s">
        <v>105</v>
      </c>
      <c r="B86" s="30"/>
      <c r="C86" s="204"/>
      <c r="D86" s="204"/>
      <c r="E86" s="204"/>
      <c r="F86" s="204"/>
      <c r="G86" s="204"/>
      <c r="H86" s="204"/>
      <c r="I86" s="204"/>
      <c r="J86" s="204"/>
    </row>
    <row r="87" spans="1:10" x14ac:dyDescent="0.25">
      <c r="A87" s="256"/>
      <c r="B87" s="8"/>
      <c r="C87" s="37"/>
      <c r="D87" s="37"/>
      <c r="E87" s="37"/>
      <c r="F87" s="37"/>
      <c r="G87" s="37"/>
      <c r="H87" s="37"/>
      <c r="I87" s="37"/>
      <c r="J87" s="37"/>
    </row>
    <row r="88" spans="1:10" x14ac:dyDescent="0.25">
      <c r="A88" s="256"/>
      <c r="B88" s="8"/>
      <c r="C88" s="37"/>
      <c r="D88" s="37"/>
      <c r="E88" s="37"/>
      <c r="F88" s="37"/>
      <c r="G88" s="37"/>
      <c r="H88" s="37"/>
      <c r="I88" s="37"/>
      <c r="J88" s="37"/>
    </row>
    <row r="89" spans="1:10" x14ac:dyDescent="0.25">
      <c r="A89" s="224" t="s">
        <v>0</v>
      </c>
      <c r="B89" s="224"/>
      <c r="C89" s="203"/>
      <c r="D89" s="203"/>
      <c r="E89" s="203"/>
      <c r="F89" s="203"/>
      <c r="G89" s="203"/>
      <c r="H89" s="203"/>
      <c r="I89" s="203"/>
      <c r="J89" s="203"/>
    </row>
    <row r="90" spans="1:10" ht="15.75" thickBot="1" x14ac:dyDescent="0.3">
      <c r="A90" s="227" t="s">
        <v>30</v>
      </c>
      <c r="B90" s="227"/>
      <c r="C90" s="82"/>
      <c r="D90" s="82"/>
      <c r="E90" s="82"/>
      <c r="F90" s="82"/>
      <c r="G90" s="82"/>
      <c r="H90" s="82"/>
      <c r="I90" s="82"/>
      <c r="J90" s="82"/>
    </row>
    <row r="91" spans="1:10" ht="15.75" thickTop="1" x14ac:dyDescent="0.25"/>
  </sheetData>
  <mergeCells count="47">
    <mergeCell ref="A20:B20"/>
    <mergeCell ref="A1:J1"/>
    <mergeCell ref="A2:J2"/>
    <mergeCell ref="A4:B5"/>
    <mergeCell ref="C4:E4"/>
    <mergeCell ref="G4:I4"/>
    <mergeCell ref="J4:J5"/>
    <mergeCell ref="A6:A9"/>
    <mergeCell ref="A10:B10"/>
    <mergeCell ref="A11:A14"/>
    <mergeCell ref="A15:B15"/>
    <mergeCell ref="A16:A19"/>
    <mergeCell ref="A45:B45"/>
    <mergeCell ref="A21:A23"/>
    <mergeCell ref="A24:B24"/>
    <mergeCell ref="A28:J28"/>
    <mergeCell ref="A29:J29"/>
    <mergeCell ref="A31:B32"/>
    <mergeCell ref="C31:E31"/>
    <mergeCell ref="G31:I31"/>
    <mergeCell ref="J31:J32"/>
    <mergeCell ref="A33:A35"/>
    <mergeCell ref="A36:B36"/>
    <mergeCell ref="A37:A40"/>
    <mergeCell ref="A41:B41"/>
    <mergeCell ref="A42:A44"/>
    <mergeCell ref="A46:B46"/>
    <mergeCell ref="A55:B56"/>
    <mergeCell ref="C55:E55"/>
    <mergeCell ref="G55:I55"/>
    <mergeCell ref="J55:J56"/>
    <mergeCell ref="J75:J76"/>
    <mergeCell ref="A77:A79"/>
    <mergeCell ref="A58:B58"/>
    <mergeCell ref="A60:B60"/>
    <mergeCell ref="A65:B65"/>
    <mergeCell ref="A66:A68"/>
    <mergeCell ref="A90:B90"/>
    <mergeCell ref="A69:B69"/>
    <mergeCell ref="A75:B76"/>
    <mergeCell ref="C75:E75"/>
    <mergeCell ref="G75:I75"/>
    <mergeCell ref="A80:B80"/>
    <mergeCell ref="A81:A84"/>
    <mergeCell ref="A85:B85"/>
    <mergeCell ref="A86:A88"/>
    <mergeCell ref="A89:B8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2</vt:lpstr>
      <vt:lpstr>5</vt:lpstr>
      <vt:lpstr>11اااا</vt:lpstr>
      <vt:lpstr>14ممممم</vt:lpstr>
      <vt:lpstr>17aaaa</vt:lpstr>
      <vt:lpstr>18 قديم</vt:lpstr>
      <vt:lpstr>26  </vt:lpstr>
      <vt:lpstr>ورقة2</vt:lpstr>
      <vt:lpstr>ورقة3</vt:lpstr>
      <vt:lpstr>'11اااا'!Print_Area</vt:lpstr>
      <vt:lpstr>'14ممممم'!Print_Area</vt:lpstr>
      <vt:lpstr>'17aaaa'!Print_Area</vt:lpstr>
      <vt:lpstr>'18 قديم'!Print_Area</vt:lpstr>
      <vt:lpstr>'2'!Print_Area</vt:lpstr>
      <vt:lpstr>'5'!Print_Area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Esther Gachara</cp:lastModifiedBy>
  <cp:lastPrinted>2014-02-06T06:26:30Z</cp:lastPrinted>
  <dcterms:created xsi:type="dcterms:W3CDTF">2012-02-17T06:40:12Z</dcterms:created>
  <dcterms:modified xsi:type="dcterms:W3CDTF">2015-07-14T11:45:28Z</dcterms:modified>
</cp:coreProperties>
</file>